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8" name="Start" state="visible" r:id="rId4"/>
    <sheet sheetId="2" name="Renholdsplan" state="visible" r:id="rId5"/>
    <sheet sheetId="4" name="Årshjul" state="visible" r:id="rId6"/>
    <sheet sheetId="5" name="Kalkyle" state="visible" r:id="rId7"/>
    <sheet sheetId="6" name="Kontroll" state="visible" r:id="rId8"/>
    <sheet sheetId="7" name="Erfaringstall" state="visible" r:id="rId9"/>
    <sheet sheetId="1" name="Innstillinger" state="visible" r:id="rId10"/>
    <sheet sheetId="3" name="Eksempel" state="visible" r:id="rId11"/>
  </sheets>
  <definedNames>
    <definedName name="Timekost">Innstillinger!$C$16</definedName>
    <definedName name="Riggtid">Innstillinger!$B$18</definedName>
    <definedName name="Forbruk">Innstillinger!$B$19</definedName>
    <definedName name="Transport">Innstillinger!$B$20</definedName>
    <definedName name="Margin">Innstillinger!$B$21</definedName>
    <definedName name="Aarskapasitet">Innstillinger!$B$22</definedName>
    <definedName name="RomtypeListe">Innstillinger!$A$25:$A$60</definedName>
    <definedName name="Romtyper">Innstillinger!$A$25:$E$60</definedName>
    <definedName name="Nivaaer">Innstillinger!$H$25:$H$29</definedName>
    <definedName name="Frekvenser">Innstillinger!$J$25:$J$29</definedName>
    <definedName name="_xlnm.Print_Titles" localSheetId="1">'Renholdsplan'!$7:$7</definedName>
    <definedName name="_xlnm.Print_Titles" localSheetId="7">'Eksempel'!$7:$7</definedName>
  </definedNames>
  <calcPr calcId="171027" fullCalcOnLoad="1"/>
</workbook>
</file>

<file path=xl/sharedStrings.xml><?xml version="1.0" encoding="utf-8"?>
<sst xmlns="http://schemas.openxmlformats.org/spreadsheetml/2006/main" count="508" uniqueCount="273">
  <si>
    <t>Renholdsplan-mal fra CleanFlow</t>
  </si>
  <si>
    <t>Gratis mal for renholdsplan, årshjul og kalkyle · v2 · september 2026</t>
  </si>
  <si>
    <t>Slik bruker du malen</t>
  </si>
  <si>
    <t>1.  Fyll inn bygg, adresse og ansvarlig øverst i arket «Renholdsplan».</t>
  </si>
  <si>
    <t>2.  Legg inn ett rom per rad. Bruk samme romnummer som på plantegningen.</t>
  </si>
  <si>
    <t>3.  Velg romtype og INSTA 800-nivå fra nedtrekkslistene. Nivå 5 er strengest.</t>
  </si>
  <si>
    <t>4.  Sett x på ukedagene rommet skal rengjøres. Frekvens, tid og kostnad regnes ut av seg selv.</t>
  </si>
  <si>
    <t>5.  Legg periodiske oppgaver (hovedrengjøring, vinduspuss, boning) i arket «Årshjul».</t>
  </si>
  <si>
    <t>6.  Se årspris, månedspris og årsverk i arket «Kalkyle».</t>
  </si>
  <si>
    <t>7.  Juster satser og romtyper i arket «Innstillinger» til dine egne tall.</t>
  </si>
  <si>
    <t>8.  Skal du kontrollere etter INSTA 800, gir arket «Kontroll» utvalg og aksepttall for antall rom du har.</t>
  </si>
  <si>
    <t>9.  Logg faktisk tid i arket «Erfaringstall», så ser du hvilke romtyper som tar lengre tid enn satsen.</t>
  </si>
  <si>
    <t>10. Arket «Eksempel» viser et ferdig utfylt kontorbygg.</t>
  </si>
  <si>
    <t>Fargekoder</t>
  </si>
  <si>
    <t>Blå celle: fyll inn selv.</t>
  </si>
  <si>
    <t>Gul celle: velg fra liste.</t>
  </si>
  <si>
    <t>Grå celle: regnes ut automatisk. Ikke skriv her.</t>
  </si>
  <si>
    <t>Importer til CleanFlow</t>
  </si>
  <si>
    <t>Arket «Renholdsplan» kan lastes rett inn i CleanFlow: åpne befaringen, velg «Importer romliste (Excel/CSV)» og pek på denne fila.</t>
  </si>
  <si>
    <t>Romnummer, romnavn, etasje, romtype, areal, INSTA 800-nivå og frekvens leses automatisk. Ukjente romtyper kobler du til dine egne i importdialogen.</t>
  </si>
  <si>
    <t>Om malen</t>
  </si>
  <si>
    <t>Satsene i «Innstillinger» er de samme standardsatsene som CleanFlow bruker i kostnadsmalene sine. Juster dem til din virksomhet.</t>
  </si>
  <si>
    <t>Malen kan brukes fritt, også i egen virksomhet. Den er laget av CleanFlow AS, www.cleanflow.no.</t>
  </si>
  <si>
    <t>www.cleanflow.no</t>
  </si>
  <si>
    <t>Renholdsplan</t>
  </si>
  <si>
    <t>Ett rom per rad. Blå celler fylles inn, gule velges fra liste, grå regnes ut.</t>
  </si>
  <si>
    <t>Bygg:</t>
  </si>
  <si>
    <t>Adresse:</t>
  </si>
  <si>
    <t>Gyldig fra:</t>
  </si>
  <si>
    <t>Ansvarlig:</t>
  </si>
  <si>
    <t>Leverandør:</t>
  </si>
  <si>
    <t>Sist revidert:</t>
  </si>
  <si>
    <t>Romnr</t>
  </si>
  <si>
    <t>Romnavn</t>
  </si>
  <si>
    <t>Etasje</t>
  </si>
  <si>
    <t>Romtype</t>
  </si>
  <si>
    <t>Areal (m²)</t>
  </si>
  <si>
    <t>INSTA 800-nivå</t>
  </si>
  <si>
    <t>Ma</t>
  </si>
  <si>
    <t>Ti</t>
  </si>
  <si>
    <t>On</t>
  </si>
  <si>
    <t>To</t>
  </si>
  <si>
    <t>Fr</t>
  </si>
  <si>
    <t>Frekvens/uke</t>
  </si>
  <si>
    <t>Besøk/år</t>
  </si>
  <si>
    <t>Min per m²</t>
  </si>
  <si>
    <t>Tid per besøk (min)</t>
  </si>
  <si>
    <t>Timer/år</t>
  </si>
  <si>
    <t>Kostnad/år (kr)</t>
  </si>
  <si>
    <t>Oppgaver og metode</t>
  </si>
  <si>
    <t>Ansvarlig</t>
  </si>
  <si>
    <t>Merknad</t>
  </si>
  <si>
    <t>Sum</t>
  </si>
  <si>
    <t>Årshjul for periodisk renhold</t>
  </si>
  <si>
    <t>Oppgaver som ikke hører hjemme i ukeplanen. Sett x i månedene de skal utføres.</t>
  </si>
  <si>
    <t>Oppgave</t>
  </si>
  <si>
    <t>Område / rom</t>
  </si>
  <si>
    <t>Frekvens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</si>
  <si>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</si>
  <si>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</si>
  <si>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</si>
  <si>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</si>
  <si>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</si>
  <si>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</si>
  <si>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</si>
  <si>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</si>
  <si>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</si>
  <si>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</si>
  <si>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</si>
  <si>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Des</t>
  </si>
  <si>
    <t>Hovedrengjøring alle rom</t>
  </si>
  <si>
    <t>Hele bygget</t>
  </si>
  <si>
    <t>Årlig</t>
  </si>
  <si>
    <t>x</t>
  </si>
  <si>
    <t>Team A + B</t>
  </si>
  <si>
    <t>Sommer, lavt belegg</t>
  </si>
  <si>
    <t>Vinduspuss innvendig</t>
  </si>
  <si>
    <t>Halvårlig</t>
  </si>
  <si>
    <t>Ekstern</t>
  </si>
  <si>
    <t/>
  </si>
  <si>
    <t>Boning av gulv</t>
  </si>
  <si>
    <t>Korridorer og resepsjon</t>
  </si>
  <si>
    <t>Team A</t>
  </si>
  <si>
    <t>Tepperens</t>
  </si>
  <si>
    <t>Kontorlandskap</t>
  </si>
  <si>
    <t>Rengjøring av ventiler og armaturer</t>
  </si>
  <si>
    <t>Kvartalsvis</t>
  </si>
  <si>
    <t>Team B</t>
  </si>
  <si>
    <t>Avkalking kjøkken og sanitær</t>
  </si>
  <si>
    <t>Kjøkken, toaletter</t>
  </si>
  <si>
    <t>Månedlig</t>
  </si>
  <si>
    <t>Oppgaver per måned</t>
  </si>
  <si>
    <t>Eksempelradene kan slettes eller skrives over.</t>
  </si>
  <si>
    <t>Kalkyle</t>
  </si>
  <si>
    <t>Årspris regnet fra rommene i Renholdsplan og satsene i Innstillinger. Ingenting fylles inn her.</t>
  </si>
  <si>
    <t>Din plan</t>
  </si>
  <si>
    <t>Eksempel</t>
  </si>
  <si>
    <t>Slik regnes det</t>
  </si>
  <si>
    <t>Sum av arealkolonnen.</t>
  </si>
  <si>
    <t>Antall rom</t>
  </si>
  <si>
    <t>Rader med romnummer.</t>
  </si>
  <si>
    <t>Oppmøter per år</t>
  </si>
  <si>
    <t>Rommet med flest besøk bestemmer hvor ofte noen må møte i bygget.</t>
  </si>
  <si>
    <t>Timer per år</t>
  </si>
  <si>
    <t>Sum av timer per rom: tid per besøk × besøk per år.</t>
  </si>
  <si>
    <t>Lønnskostnad</t>
  </si>
  <si>
    <t>Timer × reell timekostnad (Innstillinger).</t>
  </si>
  <si>
    <t>Forbruksvarer og utstyr</t>
  </si>
  <si>
    <t>Areal × kr per m² per år.</t>
  </si>
  <si>
    <t>Transport</t>
  </si>
  <si>
    <t>Oppmøter per år × kr per oppmøte.</t>
  </si>
  <si>
    <t>Selvkost</t>
  </si>
  <si>
    <t>Lønn + forbruksvarer + transport.</t>
  </si>
  <si>
    <t>Fortjeneste</t>
  </si>
  <si>
    <t>Selvkost × margin. Margin regnes på selvkost, ikke bare på lønn.</t>
  </si>
  <si>
    <t>Årspris eks. mva</t>
  </si>
  <si>
    <t>Selvkost + fortjeneste. Merverdiavgift (25 %) legges til på fakturaen.</t>
  </si>
  <si>
    <t>Per måned</t>
  </si>
  <si>
    <t>Årspris delt på 12.</t>
  </si>
  <si>
    <t>Per m² per år</t>
  </si>
  <si>
    <t>Kontorrenhold i Norge ligger typisk på 300–600 kr per m² per år.</t>
  </si>
  <si>
    <t>Årsverk</t>
  </si>
  <si>
    <t>Timer per år delt på årskapasitet per årsverk (Innstillinger).</t>
  </si>
  <si>
    <t>INSTA 800-kontroll</t>
  </si>
  <si>
    <t>Utvalg etter ISO 2859-1, samme tabell som CleanFlow bruker, og en enkel logg for kontrollen.</t>
  </si>
  <si>
    <t>Utvalg</t>
  </si>
  <si>
    <t>Antall rom i partiet</t>
  </si>
  <si>
    <t>Hentes fra Renholdsplan. Skriv et tall her for å overstyre.</t>
  </si>
  <si>
    <t>AQL (akseptabelt kvalitetsnivå)</t>
  </si>
  <si>
    <t>Avtales i kontrakten. 4 prosent er vanligst.</t>
  </si>
  <si>
    <t>Rom som skal kontrolleres (utvalg)</t>
  </si>
  <si>
    <t>Trekk rommene tilfeldig, ikke de du tror er dårligst eller best.</t>
  </si>
  <si>
    <t>Godkjennes med inntil (underkjente rom)</t>
  </si>
  <si>
    <t>Er antall underkjente rom lik eller under dette tallet, er hele partiet godkjent.</t>
  </si>
  <si>
    <t>Underkjennes ved (underkjente rom)</t>
  </si>
  <si>
    <t>Antall samlinger av smuss per objektgruppe</t>
  </si>
  <si>
    <t>Kontroll-logg</t>
  </si>
  <si>
    <t>Rom</t>
  </si>
  <si>
    <t>Dato</t>
  </si>
  <si>
    <t>Nivå</t>
  </si>
  <si>
    <t>Inventar</t>
  </si>
  <si>
    <t>Vegger</t>
  </si>
  <si>
    <t>Gulv</t>
  </si>
  <si>
    <t>Himling</t>
  </si>
  <si>
    <t>Resultat</t>
  </si>
  <si>
    <t>Rom kontrollert</t>
  </si>
  <si>
    <t>Rom underkjent</t>
  </si>
  <si>
    <t>Konklusjon for partiet</t>
  </si>
  <si>
    <t>Tabell ISO 2859-1 (brukes av formlene over)</t>
  </si>
  <si>
    <t>AQL 4 %</t>
  </si>
  <si>
    <t>Fra</t>
  </si>
  <si>
    <t>Til</t>
  </si>
  <si>
    <t>Aksept</t>
  </si>
  <si>
    <t>Forkast</t>
  </si>
  <si>
    <t>AQL 2,5 %</t>
  </si>
  <si>
    <t>AQL 6,5 %</t>
  </si>
  <si>
    <t>Erfaringstall</t>
  </si>
  <si>
    <t>Logg faktisk tid per rom. Arket regner ut faktisk min/m² per romtype og sammenligner med satsen i Innstillinger.</t>
  </si>
  <si>
    <t>Per romtype: faktisk mot sats. Rødt = tar lengre tid enn satsen, grønt = raskere.</t>
  </si>
  <si>
    <t>Faktisk tid (min)</t>
  </si>
  <si>
    <t>Sats (min/m²)</t>
  </si>
  <si>
    <t>Faktisk snitt</t>
  </si>
  <si>
    <t>Målinger</t>
  </si>
  <si>
    <t>Avvik</t>
  </si>
  <si>
    <t>Ligger en romtype rødt over tid, bør satsen i Innstillinger opp før neste tilbud. CleanFlow gjør denne beregningen automatisk fra utkvitterte oppgaver.</t>
  </si>
  <si>
    <t>Innstillinger</t>
  </si>
  <si>
    <t>Satser og lister som resten av arbeidsboken bruker. Blå celler kan endres.</t>
  </si>
  <si>
    <t>Timekostnad</t>
  </si>
  <si>
    <t>Sats</t>
  </si>
  <si>
    <t>kr/time</t>
  </si>
  <si>
    <t>Grunnlønn renholder (kr/time)</t>
  </si>
  <si>
    <t>Feriepenger</t>
  </si>
  <si>
    <t>Arbeidsgiveravgift</t>
  </si>
  <si>
    <t>Sone 1: 14,1 % · 1a/2: 10,6 % · 3: 6,4 % · 4: 5,1 % · 4a: 7,9 % · 5: 0 %</t>
  </si>
  <si>
    <t>Pensjon (OTP)</t>
  </si>
  <si>
    <t>Forsikringer (kr/time)</t>
  </si>
  <si>
    <t>Opplæring: kurs og fagbrev (kr/time)</t>
  </si>
  <si>
    <t>Uniform og vask (kr/time)</t>
  </si>
  <si>
    <t>IKT: mobil og systemer (kr/time)</t>
  </si>
  <si>
    <t>HMS: verneutstyr og vernearbeid (kr/time)</t>
  </si>
  <si>
    <t>Administrasjon, HR og kvalitet (kr/time)</t>
  </si>
  <si>
    <t>Reell timekostnad (kr/time)</t>
  </si>
  <si>
    <t>Riggtid per rom (min per besøk)</t>
  </si>
  <si>
    <t>Tralle, nøkler, avfall. Legges til tiden for hvert rom.</t>
  </si>
  <si>
    <t>Forbruksvarer (kr per m² per år)</t>
  </si>
  <si>
    <t>Arbeidsuker per år</t>
  </si>
  <si>
    <t>Rengjøringsmidler, mopper, papir og poser.</t>
  </si>
  <si>
    <t>Transport (kr per oppmøte)</t>
  </si>
  <si>
    <t>Timer per uke</t>
  </si>
  <si>
    <t>Kjøregodtgjørelse per besøk i bygget.</t>
  </si>
  <si>
    <t>Fortjenestemargin</t>
  </si>
  <si>
    <t>Utnyttelsesgrad</t>
  </si>
  <si>
    <t>Regnes på selvkost, ikke bare på lønn.</t>
  </si>
  <si>
    <t>Årskapasitet per årsverk (timer)</t>
  </si>
  <si>
    <t>Arbeidsuker × timer per uke × utnyttelse (fravær, opplæring).</t>
  </si>
  <si>
    <t>m² per time</t>
  </si>
  <si>
    <t>Anbefalt INSTA 800-nivå</t>
  </si>
  <si>
    <t>INSTA-nivå</t>
  </si>
  <si>
    <t>Årshjul-frekvens</t>
  </si>
  <si>
    <t>Kontor</t>
  </si>
  <si>
    <t>Cellekontor</t>
  </si>
  <si>
    <t>Møterom</t>
  </si>
  <si>
    <t>Resepsjon / inngangsparti</t>
  </si>
  <si>
    <t>Ukentlig</t>
  </si>
  <si>
    <t>Korridor / gang</t>
  </si>
  <si>
    <t>Trapp</t>
  </si>
  <si>
    <t>Toalett / WC</t>
  </si>
  <si>
    <t>Garderobe</t>
  </si>
  <si>
    <t>Kjøkken / pauserom</t>
  </si>
  <si>
    <t>Kantine</t>
  </si>
  <si>
    <t>Klasserom</t>
  </si>
  <si>
    <t>Auditorium</t>
  </si>
  <si>
    <t>Behandlingsrom</t>
  </si>
  <si>
    <t>Pasientrom</t>
  </si>
  <si>
    <t>Lager</t>
  </si>
  <si>
    <t>Teknisk rom</t>
  </si>
  <si>
    <t>Legg til egne romtyper i tomme rader. Nedtrekkslistene i Renholdsplan oppdateres av seg selv.</t>
  </si>
  <si>
    <t>Renholdsplan – eksempel: Storgata 1 kontorbygg</t>
  </si>
  <si>
    <t>Storgata 1 kontorbygg</t>
  </si>
  <si>
    <t>Storgata 1, 0155 Oslo</t>
  </si>
  <si>
    <t>01.10.2026</t>
  </si>
  <si>
    <t>Kari Nordmann</t>
  </si>
  <si>
    <t>Rent og Pent AS</t>
  </si>
  <si>
    <t>11.09.2026</t>
  </si>
  <si>
    <t>101</t>
  </si>
  <si>
    <t>Resepsjon</t>
  </si>
  <si>
    <t>1</t>
  </si>
  <si>
    <t>Gulv, kontaktflater, avfall, inngangsmatter</t>
  </si>
  <si>
    <t>Byggets ansikt utad</t>
  </si>
  <si>
    <t>102</t>
  </si>
  <si>
    <t>Åpent landskap</t>
  </si>
  <si>
    <t>Gulv, avfall, kontaktflater</t>
  </si>
  <si>
    <t>103</t>
  </si>
  <si>
    <t>Møterom A</t>
  </si>
  <si>
    <t>Bord, whiteboard, gulv, avfall</t>
  </si>
  <si>
    <t>Høy bruk</t>
  </si>
  <si>
    <t>104</t>
  </si>
  <si>
    <t>Møterom B</t>
  </si>
  <si>
    <t>Bord, gulv, avfall</t>
  </si>
  <si>
    <t>105</t>
  </si>
  <si>
    <t>Kjøkken</t>
  </si>
  <si>
    <t>Benker, vask, oppvaskmaskin, gulv, avfall</t>
  </si>
  <si>
    <t>106</t>
  </si>
  <si>
    <t>Toalett herre</t>
  </si>
  <si>
    <t>Sanitær, speil, gulv, påfyll</t>
  </si>
  <si>
    <t>107</t>
  </si>
  <si>
    <t>Toalett dame</t>
  </si>
  <si>
    <t>108</t>
  </si>
  <si>
    <t>Korridor 1. etasje</t>
  </si>
  <si>
    <t>Gulv, glassflater, avfall</t>
  </si>
  <si>
    <t>109</t>
  </si>
  <si>
    <t>Trinn, rekkverk</t>
  </si>
  <si>
    <t>201</t>
  </si>
  <si>
    <t>Kontor 201</t>
  </si>
  <si>
    <t>2</t>
  </si>
  <si>
    <t>Bordplate, avfall, gulv</t>
  </si>
  <si>
    <t>202</t>
  </si>
  <si>
    <t>Kontor 202</t>
  </si>
  <si>
    <t>203</t>
  </si>
  <si>
    <t>Kontor 203</t>
  </si>
  <si>
    <t>Leder, ekstra støvtørk</t>
  </si>
  <si>
    <t>204</t>
  </si>
  <si>
    <t>Åpent landskap 2</t>
  </si>
  <si>
    <t>205</t>
  </si>
  <si>
    <t>Møterom C</t>
  </si>
  <si>
    <t>206</t>
  </si>
  <si>
    <t>Toalett 2. etasje</t>
  </si>
  <si>
    <t>207</t>
  </si>
  <si>
    <t>Korridor 2. etasje</t>
  </si>
  <si>
    <t>Gulv, avfall</t>
  </si>
  <si>
    <t>208</t>
  </si>
  <si>
    <t>209</t>
  </si>
  <si>
    <t>Kun ved behov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</si>
</sst>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0.0"/>
    <numFmt numFmtId="166" formatCode="0.0&quot; %&quot;"/>
    <numFmt numFmtId="167" formatCode="dd.mm.yyyy"/>
    <numFmt numFmtId="168" formatCode="+0&quot; %&quot;;-0&quot; %&quot;;0&quot; %&quot;"/>
    <numFmt numFmtId="169" formatCode="0&quot; %&quot;"/>
  </numFmts>
  <fonts count="11" x14ac:knownFonts="1">
    <font>
      <color theme="1"/>
      <family val="2"/>
      <scheme val="minor"/>
      <sz val="11"/>
      <name val="Calibri"/>
    </font>
    <font>
      <b/>
      <color rgb="FF1E3A8A"/>
      <sz val="18"/>
      <name val="Calibri"/>
    </font>
    <font>
      <color rgb="FF6B7280"/>
      <sz val="11"/>
      <name val="Calibri"/>
    </font>
    <font>
      <b/>
      <color rgb="FF1E3A8A"/>
      <sz val="12"/>
      <name val="Calibri"/>
    </font>
    <font>
      <u/>
      <color rgb="FF2563EB"/>
      <sz val="11"/>
      <name val="Calibri"/>
    </font>
    <font>
      <b/>
      <sz val="11"/>
      <name val="Calibri"/>
    </font>
    <font>
      <b/>
      <color rgb="FFFFFFFF"/>
      <sz val="11"/>
      <name val="Calibri"/>
    </font>
    <font>
      <color rgb="FF6B7280"/>
      <sz val="10"/>
      <name val="Calibri"/>
    </font>
    <font>
      <sz val="11"/>
      <name val="Calibri"/>
    </font>
    <font>
      <b/>
      <sz val="10"/>
      <name val="Calibri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FEFCE8"/>
      </patternFill>
    </fill>
    <fill>
      <patternFill patternType="solid">
        <fgColor rgb="FFF3F4F6"/>
      </patternFill>
    </fill>
    <fill>
      <patternFill patternType="solid">
        <fgColor rgb="FF2563EB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medium">
        <color rgb="FF2563EB"/>
      </top>
      <bottom style="thin">
        <color rgb="FFD1D5DB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0" fillId="4" borderId="2" xfId="0" applyFill="1" applyBorder="1"/>
    <xf numFmtId="0" fontId="5" fillId="4" borderId="2" xfId="0" applyFont="1" applyFill="1" applyBorder="1"/>
    <xf numFmtId="0" fontId="0" fillId="4" borderId="2" xfId="0" applyFill="1" applyBorder="1" applyAlignment="1">
      <alignment horizontal="center"/>
    </xf>
    <xf numFmtId="164" fontId="5" fillId="4" borderId="2" xfId="0" applyNumberFormat="1" applyFont="1" applyFill="1" applyBorder="1"/>
    <xf numFmtId="3" fontId="5" fillId="4" borderId="2" xfId="0" applyNumberFormat="1" applyFont="1" applyFill="1" applyBorder="1"/>
    <xf numFmtId="0" fontId="5" fillId="4" borderId="2" xfId="0" applyFont="1" applyFill="1" applyBorder="1" applyAlignment="1">
      <alignment horizontal="center"/>
    </xf>
    <xf numFmtId="0" fontId="7" fillId="0" borderId="0" xfId="0" applyFont="1"/>
    <xf numFmtId="0" fontId="6" fillId="5" borderId="1" xfId="0" applyFont="1" applyFill="1" applyBorder="1"/>
    <xf numFmtId="0" fontId="8" fillId="0" borderId="0" xfId="0" applyFont="1"/>
    <xf numFmtId="3" fontId="8" fillId="4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165" fontId="8" fillId="4" borderId="1" xfId="0" applyNumberFormat="1" applyFont="1" applyFill="1" applyBorder="1" applyAlignment="1">
      <alignment horizontal="right"/>
    </xf>
    <xf numFmtId="0" fontId="5" fillId="0" borderId="0" xfId="0" applyFont="1"/>
    <xf numFmtId="3" fontId="5" fillId="4" borderId="1" xfId="0" applyNumberFormat="1" applyFont="1" applyFill="1" applyBorder="1" applyAlignment="1">
      <alignment horizontal="right"/>
    </xf>
    <xf numFmtId="2" fontId="8" fillId="4" borderId="1" xfId="0" applyNumberFormat="1" applyFont="1" applyFill="1" applyBorder="1" applyAlignment="1">
      <alignment horizontal="right"/>
    </xf>
    <xf numFmtId="166" fontId="0" fillId="3" borderId="1" xfId="0" applyNumberFormat="1" applyFill="1" applyBorder="1"/>
    <xf numFmtId="0" fontId="5" fillId="4" borderId="1" xfId="0" applyFont="1" applyFill="1" applyBorder="1" applyAlignment="1">
      <alignment horizontal="center"/>
    </xf>
    <xf numFmtId="167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9" fillId="0" borderId="1" xfId="0" applyFont="1" applyBorder="1"/>
    <xf numFmtId="0" fontId="10" fillId="0" borderId="1" xfId="0" applyFont="1" applyBorder="1"/>
    <xf numFmtId="168" fontId="0" fillId="4" borderId="1" xfId="0" applyNumberFormat="1" applyFill="1" applyBorder="1" applyAlignment="1">
      <alignment horizontal="center"/>
    </xf>
    <xf numFmtId="3" fontId="0" fillId="2" borderId="1" xfId="0" applyNumberFormat="1" applyFill="1" applyBorder="1"/>
    <xf numFmtId="4" fontId="0" fillId="4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4" fontId="5" fillId="4" borderId="1" xfId="0" applyNumberFormat="1" applyFont="1" applyFill="1" applyBorder="1"/>
    <xf numFmtId="164" fontId="0" fillId="2" borderId="1" xfId="0" applyNumberFormat="1" applyFill="1" applyBorder="1"/>
    <xf numFmtId="0" fontId="10" fillId="0" borderId="0" xfId="0" applyFont="1"/>
    <xf numFmtId="1" fontId="0" fillId="2" borderId="1" xfId="0" applyNumberFormat="1" applyFill="1" applyBorder="1"/>
    <xf numFmtId="169" fontId="0" fillId="2" borderId="1" xfId="0" applyNumberFormat="1" applyFill="1" applyBorder="1"/>
    <xf numFmtId="3" fontId="0" fillId="4" borderId="1" xfId="0" applyNumberFormat="1" applyFill="1" applyBorder="1"/>
    <xf numFmtId="0" fontId="0" fillId="5" borderId="1" xfId="0" applyFill="1" applyBorder="1"/>
    <xf numFmtId="2" fontId="0" fillId="4" borderId="1" xfId="0" applyNumberFormat="1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9">
    <dxf>
      <fill>
        <patternFill patternType="solid">
          <fgColor rgb="FFFEE2E2"/>
        </patternFill>
      </fill>
    </dxf>
    <dxf>
      <font>
        <b/>
        <color rgb="FF166534"/>
      </font>
      <fill>
        <patternFill patternType="solid">
          <fgColor rgb="FFDCFCE7"/>
        </patternFill>
      </fill>
    </dxf>
    <dxf>
      <font>
        <b/>
        <color rgb="FF166534"/>
      </font>
      <fill>
        <patternFill patternType="solid">
          <fgColor rgb="FFDCFCE7"/>
        </patternFill>
      </fill>
    </dxf>
    <dxf>
      <font>
        <b/>
        <color rgb="FF991B1B"/>
      </font>
      <fill>
        <patternFill patternType="solid">
          <fgColor rgb="FFFEE2E2"/>
        </patternFill>
      </fill>
    </dxf>
    <dxf>
      <font>
        <b/>
        <color rgb="FF166534"/>
      </font>
      <fill>
        <patternFill patternType="solid">
          <fgColor rgb="FFDCFCE7"/>
        </patternFill>
      </fill>
    </dxf>
    <dxf>
      <font>
        <b/>
        <color rgb="FF991B1B"/>
      </font>
      <fill>
        <patternFill patternType="solid">
          <fgColor rgb="FFFEE2E2"/>
        </patternFill>
      </fill>
    </dxf>
    <dxf>
      <font>
        <b/>
        <color rgb="FF166534"/>
      </font>
      <fill>
        <patternFill patternType="solid">
          <fgColor rgb="FFDCFCE7"/>
        </patternFill>
      </fill>
    </dxf>
    <dxf>
      <fill>
        <patternFill patternType="solid">
          <fgColor rgb="FFFEE2E2"/>
        </patternFill>
      </fill>
    </dxf>
    <dxf>
      <font>
        <b/>
        <color rgb="FF166534"/>
      </font>
      <fill>
        <patternFill patternType="solid">
          <f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8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1.xml"/><Relationship Id="rId11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5430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leanflow.no/no?utm_source=mal&amp;utm_medium=xlsx&amp;utm_campaign=renholdspla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J6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20" customWidth="1"/>
    <col min="4" max="4" width="10" customWidth="1"/>
    <col min="5" max="5" width="44" customWidth="1"/>
    <col min="6" max="7" width="4" customWidth="1"/>
    <col min="8" max="8" width="12" customWidth="1"/>
    <col min="9" max="9" width="4" customWidth="1"/>
    <col min="10" max="10" width="16" customWidth="1"/>
  </cols>
  <sheetData>
    <row r="1" ht="34" customHeight="1" x14ac:dyDescent="0.25"/>
    <row r="3" spans="1:1" x14ac:dyDescent="0.25">
      <c r="A3" s="1" t="s">
        <v>165</v>
      </c>
    </row>
    <row r="4" spans="1:1" x14ac:dyDescent="0.25">
      <c r="A4" s="2" t="s">
        <v>166</v>
      </c>
    </row>
    <row r="5" spans="1:3" x14ac:dyDescent="0.25">
      <c r="A5" s="3" t="s">
        <v>167</v>
      </c>
      <c r="B5" s="9" t="s">
        <v>168</v>
      </c>
      <c r="C5" s="9" t="s">
        <v>169</v>
      </c>
    </row>
    <row r="6" spans="1:3" x14ac:dyDescent="0.25">
      <c r="A6" t="s">
        <v>170</v>
      </c>
      <c r="B6" s="41">
        <v>220</v>
      </c>
      <c r="C6" s="42">
        <f>B6</f>
      </c>
    </row>
    <row r="7" spans="1:3" x14ac:dyDescent="0.25">
      <c r="A7" t="s">
        <v>171</v>
      </c>
      <c r="B7" s="43">
        <v>0.12</v>
      </c>
      <c r="C7" s="42">
        <f>B$6*B7</f>
      </c>
    </row>
    <row r="8" spans="1:5" x14ac:dyDescent="0.25">
      <c r="A8" t="s">
        <v>172</v>
      </c>
      <c r="B8" s="43">
        <v>0.141</v>
      </c>
      <c r="C8" s="42">
        <f>B$6*B8</f>
      </c>
      <c r="E8" s="24" t="s">
        <v>173</v>
      </c>
    </row>
    <row r="9" spans="1:3" x14ac:dyDescent="0.25">
      <c r="A9" t="s">
        <v>174</v>
      </c>
      <c r="B9" s="43">
        <v>0.05</v>
      </c>
      <c r="C9" s="42">
        <f>B$6*B9</f>
      </c>
    </row>
    <row r="10" spans="1:3" x14ac:dyDescent="0.25">
      <c r="A10" t="s">
        <v>175</v>
      </c>
      <c r="B10" s="44">
        <v>8</v>
      </c>
      <c r="C10" s="42">
        <f>B10</f>
      </c>
    </row>
    <row r="11" spans="1:3" x14ac:dyDescent="0.25">
      <c r="A11" t="s">
        <v>176</v>
      </c>
      <c r="B11" s="44">
        <v>7</v>
      </c>
      <c r="C11" s="42">
        <f>B11</f>
      </c>
    </row>
    <row r="12" spans="1:3" x14ac:dyDescent="0.25">
      <c r="A12" t="s">
        <v>177</v>
      </c>
      <c r="B12" s="44">
        <v>5.5</v>
      </c>
      <c r="C12" s="42">
        <f>B12</f>
      </c>
    </row>
    <row r="13" spans="1:3" x14ac:dyDescent="0.25">
      <c r="A13" t="s">
        <v>178</v>
      </c>
      <c r="B13" s="44">
        <v>4</v>
      </c>
      <c r="C13" s="42">
        <f>B13</f>
      </c>
    </row>
    <row r="14" spans="1:3" x14ac:dyDescent="0.25">
      <c r="A14" t="s">
        <v>179</v>
      </c>
      <c r="B14" s="44">
        <v>4.5</v>
      </c>
      <c r="C14" s="42">
        <f>B14</f>
      </c>
    </row>
    <row r="15" spans="1:3" x14ac:dyDescent="0.25">
      <c r="A15" t="s">
        <v>180</v>
      </c>
      <c r="B15" s="44">
        <v>17</v>
      </c>
      <c r="C15" s="42">
        <f>B15</f>
      </c>
    </row>
    <row r="16" spans="1:3" x14ac:dyDescent="0.25">
      <c r="A16" s="30" t="s">
        <v>181</v>
      </c>
      <c r="C16" s="45">
        <f>SUM(C6:C15)</f>
      </c>
    </row>
    <row r="18" spans="1:5" x14ac:dyDescent="0.25">
      <c r="A18" t="s">
        <v>182</v>
      </c>
      <c r="B18" s="46">
        <v>2</v>
      </c>
      <c r="E18" s="24" t="s">
        <v>183</v>
      </c>
    </row>
    <row r="19" spans="1:5" x14ac:dyDescent="0.25">
      <c r="A19" t="s">
        <v>184</v>
      </c>
      <c r="B19" s="41">
        <v>10</v>
      </c>
      <c r="C19" s="47" t="s">
        <v>185</v>
      </c>
      <c r="D19" s="48">
        <v>46</v>
      </c>
      <c r="E19" s="24" t="s">
        <v>186</v>
      </c>
    </row>
    <row r="20" spans="1:5" x14ac:dyDescent="0.25">
      <c r="A20" t="s">
        <v>187</v>
      </c>
      <c r="B20" s="41">
        <v>45</v>
      </c>
      <c r="C20" s="47" t="s">
        <v>188</v>
      </c>
      <c r="D20" s="46">
        <v>37.5</v>
      </c>
      <c r="E20" s="24" t="s">
        <v>189</v>
      </c>
    </row>
    <row r="21" spans="1:5" x14ac:dyDescent="0.25">
      <c r="A21" t="s">
        <v>190</v>
      </c>
      <c r="B21" s="43">
        <v>0.15</v>
      </c>
      <c r="C21" s="47" t="s">
        <v>191</v>
      </c>
      <c r="D21" s="49">
        <v>0.85</v>
      </c>
      <c r="E21" s="24" t="s">
        <v>192</v>
      </c>
    </row>
    <row r="22" spans="1:5" x14ac:dyDescent="0.25">
      <c r="A22" t="s">
        <v>193</v>
      </c>
      <c r="B22" s="50">
        <f>D19*D20*D21</f>
      </c>
      <c r="E22" s="24" t="s">
        <v>194</v>
      </c>
    </row>
    <row r="24" ht="30" customHeight="1" spans="1:10" x14ac:dyDescent="0.25">
      <c r="A24" s="10" t="s">
        <v>35</v>
      </c>
      <c r="B24" s="11" t="s">
        <v>195</v>
      </c>
      <c r="C24" s="11" t="s">
        <v>45</v>
      </c>
      <c r="D24" s="51" t="s">
        <v>79</v>
      </c>
      <c r="E24" s="25" t="s">
        <v>196</v>
      </c>
      <c r="H24" s="11" t="s">
        <v>197</v>
      </c>
      <c r="J24" s="11" t="s">
        <v>198</v>
      </c>
    </row>
    <row r="25" spans="1:10" x14ac:dyDescent="0.25">
      <c r="A25" s="5" t="s">
        <v>199</v>
      </c>
      <c r="B25" s="41">
        <v>200</v>
      </c>
      <c r="C25" s="52">
        <f>IF(B25="","",ROUND(60/B25,2))</f>
        <v>0.3</v>
      </c>
      <c r="D25" s="53"/>
      <c r="E25" s="36">
        <v>3</v>
      </c>
      <c r="H25" s="54">
        <v>1</v>
      </c>
      <c r="J25" s="53" t="s">
        <v>72</v>
      </c>
    </row>
    <row r="26" spans="1:10" x14ac:dyDescent="0.25">
      <c r="A26" s="5" t="s">
        <v>200</v>
      </c>
      <c r="B26" s="41">
        <v>150</v>
      </c>
      <c r="C26" s="52">
        <f>IF(B26="","",ROUND(60/B26,2))</f>
        <v>0.4</v>
      </c>
      <c r="D26" s="53"/>
      <c r="E26" s="36">
        <v>3</v>
      </c>
      <c r="H26" s="54">
        <v>2</v>
      </c>
      <c r="J26" s="53" t="s">
        <v>77</v>
      </c>
    </row>
    <row r="27" spans="1:10" x14ac:dyDescent="0.25">
      <c r="A27" s="5" t="s">
        <v>84</v>
      </c>
      <c r="B27" s="41">
        <v>300</v>
      </c>
      <c r="C27" s="52">
        <f>IF(B27="","",ROUND(60/B27,2))</f>
        <v>0.2</v>
      </c>
      <c r="D27" s="53"/>
      <c r="E27" s="36">
        <v>3</v>
      </c>
      <c r="H27" s="54">
        <v>3</v>
      </c>
      <c r="J27" s="53" t="s">
        <v>86</v>
      </c>
    </row>
    <row r="28" spans="1:10" x14ac:dyDescent="0.25">
      <c r="A28" s="5" t="s">
        <v>201</v>
      </c>
      <c r="B28" s="41">
        <v>200</v>
      </c>
      <c r="C28" s="52">
        <f>IF(B28="","",ROUND(60/B28,2))</f>
        <v>0.3</v>
      </c>
      <c r="D28" s="53"/>
      <c r="E28" s="36">
        <v>4</v>
      </c>
      <c r="H28" s="54">
        <v>4</v>
      </c>
      <c r="J28" s="53" t="s">
        <v>90</v>
      </c>
    </row>
    <row r="29" spans="1:10" x14ac:dyDescent="0.25">
      <c r="A29" s="5" t="s">
        <v>202</v>
      </c>
      <c r="B29" s="41">
        <v>200</v>
      </c>
      <c r="C29" s="52">
        <f>IF(B29="","",ROUND(60/B29,2))</f>
        <v>0.3</v>
      </c>
      <c r="D29" s="53"/>
      <c r="E29" s="36">
        <v>4</v>
      </c>
      <c r="H29" s="54">
        <v>5</v>
      </c>
      <c r="J29" s="53" t="s">
        <v>203</v>
      </c>
    </row>
    <row r="30" spans="1:5" x14ac:dyDescent="0.25">
      <c r="A30" s="5" t="s">
        <v>204</v>
      </c>
      <c r="B30" s="41">
        <v>400</v>
      </c>
      <c r="C30" s="52">
        <f>IF(B30="","",ROUND(60/B30,2))</f>
        <v>0.15</v>
      </c>
      <c r="D30" s="53"/>
      <c r="E30" s="36">
        <v>3</v>
      </c>
    </row>
    <row r="31" spans="1:5" x14ac:dyDescent="0.25">
      <c r="A31" s="5" t="s">
        <v>205</v>
      </c>
      <c r="B31" s="41">
        <v>120</v>
      </c>
      <c r="C31" s="52">
        <f>IF(B31="","",ROUND(60/B31,2))</f>
        <v>0.5</v>
      </c>
      <c r="D31" s="53"/>
      <c r="E31" s="36">
        <v>3</v>
      </c>
    </row>
    <row r="32" spans="1:5" x14ac:dyDescent="0.25">
      <c r="A32" s="5" t="s">
        <v>206</v>
      </c>
      <c r="B32" s="41">
        <v>90</v>
      </c>
      <c r="C32" s="52">
        <f>IF(B32="","",ROUND(60/B32,2))</f>
        <v>0.67</v>
      </c>
      <c r="D32" s="53"/>
      <c r="E32" s="36">
        <v>4</v>
      </c>
    </row>
    <row r="33" spans="1:5" x14ac:dyDescent="0.25">
      <c r="A33" s="5" t="s">
        <v>207</v>
      </c>
      <c r="B33" s="41">
        <v>100</v>
      </c>
      <c r="C33" s="52">
        <f>IF(B33="","",ROUND(60/B33,2))</f>
        <v>0.6</v>
      </c>
      <c r="D33" s="53"/>
      <c r="E33" s="36">
        <v>4</v>
      </c>
    </row>
    <row r="34" spans="1:5" x14ac:dyDescent="0.25">
      <c r="A34" s="5" t="s">
        <v>208</v>
      </c>
      <c r="B34" s="41">
        <v>110</v>
      </c>
      <c r="C34" s="52">
        <f>IF(B34="","",ROUND(60/B34,2))</f>
        <v>0.55</v>
      </c>
      <c r="D34" s="53"/>
      <c r="E34" s="36">
        <v>4</v>
      </c>
    </row>
    <row r="35" spans="1:5" x14ac:dyDescent="0.25">
      <c r="A35" s="5" t="s">
        <v>209</v>
      </c>
      <c r="B35" s="41">
        <v>150</v>
      </c>
      <c r="C35" s="52">
        <f>IF(B35="","",ROUND(60/B35,2))</f>
        <v>0.4</v>
      </c>
      <c r="D35" s="53"/>
      <c r="E35" s="36">
        <v>4</v>
      </c>
    </row>
    <row r="36" spans="1:5" x14ac:dyDescent="0.25">
      <c r="A36" s="5" t="s">
        <v>210</v>
      </c>
      <c r="B36" s="41">
        <v>200</v>
      </c>
      <c r="C36" s="52">
        <f>IF(B36="","",ROUND(60/B36,2))</f>
        <v>0.3</v>
      </c>
      <c r="D36" s="53"/>
      <c r="E36" s="36">
        <v>3</v>
      </c>
    </row>
    <row r="37" spans="1:5" x14ac:dyDescent="0.25">
      <c r="A37" s="5" t="s">
        <v>211</v>
      </c>
      <c r="B37" s="41">
        <v>250</v>
      </c>
      <c r="C37" s="52">
        <f>IF(B37="","",ROUND(60/B37,2))</f>
        <v>0.24</v>
      </c>
      <c r="D37" s="53"/>
      <c r="E37" s="36">
        <v>3</v>
      </c>
    </row>
    <row r="38" spans="1:5" x14ac:dyDescent="0.25">
      <c r="A38" s="5" t="s">
        <v>212</v>
      </c>
      <c r="B38" s="41">
        <v>100</v>
      </c>
      <c r="C38" s="52">
        <f>IF(B38="","",ROUND(60/B38,2))</f>
        <v>0.6</v>
      </c>
      <c r="D38" s="53"/>
      <c r="E38" s="36">
        <v>5</v>
      </c>
    </row>
    <row r="39" spans="1:5" x14ac:dyDescent="0.25">
      <c r="A39" s="5" t="s">
        <v>213</v>
      </c>
      <c r="B39" s="41">
        <v>120</v>
      </c>
      <c r="C39" s="52">
        <f>IF(B39="","",ROUND(60/B39,2))</f>
        <v>0.5</v>
      </c>
      <c r="D39" s="53"/>
      <c r="E39" s="36">
        <v>4</v>
      </c>
    </row>
    <row r="40" spans="1:5" x14ac:dyDescent="0.25">
      <c r="A40" s="5" t="s">
        <v>214</v>
      </c>
      <c r="B40" s="41">
        <v>350</v>
      </c>
      <c r="C40" s="52">
        <f>IF(B40="","",ROUND(60/B40,2))</f>
        <v>0.17</v>
      </c>
      <c r="D40" s="53"/>
      <c r="E40" s="36">
        <v>2</v>
      </c>
    </row>
    <row r="41" spans="1:5" x14ac:dyDescent="0.25">
      <c r="A41" s="5" t="s">
        <v>215</v>
      </c>
      <c r="B41" s="41">
        <v>350</v>
      </c>
      <c r="C41" s="52">
        <f>IF(B41="","",ROUND(60/B41,2))</f>
        <v>0.17</v>
      </c>
      <c r="D41" s="53"/>
      <c r="E41" s="36">
        <v>1</v>
      </c>
    </row>
    <row r="42" spans="1:5" x14ac:dyDescent="0.25">
      <c r="A42" s="5"/>
      <c r="B42" s="41"/>
      <c r="C42" s="52" t="str">
        <f>IF(B42="","",ROUND(60/B42,2))</f>
        <v/>
      </c>
      <c r="D42" s="53"/>
      <c r="E42" s="36"/>
    </row>
    <row r="43" spans="1:5" x14ac:dyDescent="0.25">
      <c r="A43" s="5"/>
      <c r="B43" s="41"/>
      <c r="C43" s="52" t="str">
        <f>IF(B43="","",ROUND(60/B43,2))</f>
        <v/>
      </c>
      <c r="D43" s="53"/>
      <c r="E43" s="36"/>
    </row>
    <row r="44" spans="1:5" x14ac:dyDescent="0.25">
      <c r="A44" s="5"/>
      <c r="B44" s="41"/>
      <c r="C44" s="52" t="str">
        <f>IF(B44="","",ROUND(60/B44,2))</f>
        <v/>
      </c>
      <c r="D44" s="53"/>
      <c r="E44" s="36"/>
    </row>
    <row r="45" spans="1:5" x14ac:dyDescent="0.25">
      <c r="A45" s="5"/>
      <c r="B45" s="41"/>
      <c r="C45" s="52" t="str">
        <f>IF(B45="","",ROUND(60/B45,2))</f>
        <v/>
      </c>
      <c r="D45" s="53"/>
      <c r="E45" s="36"/>
    </row>
    <row r="46" spans="1:5" x14ac:dyDescent="0.25">
      <c r="A46" s="5"/>
      <c r="B46" s="41"/>
      <c r="C46" s="52" t="str">
        <f>IF(B46="","",ROUND(60/B46,2))</f>
        <v/>
      </c>
      <c r="D46" s="53"/>
      <c r="E46" s="36"/>
    </row>
    <row r="47" spans="1:5" x14ac:dyDescent="0.25">
      <c r="A47" s="5"/>
      <c r="B47" s="41"/>
      <c r="C47" s="52" t="str">
        <f>IF(B47="","",ROUND(60/B47,2))</f>
        <v/>
      </c>
      <c r="D47" s="53"/>
      <c r="E47" s="36"/>
    </row>
    <row r="48" spans="1:5" x14ac:dyDescent="0.25">
      <c r="A48" s="5"/>
      <c r="B48" s="41"/>
      <c r="C48" s="52" t="str">
        <f>IF(B48="","",ROUND(60/B48,2))</f>
        <v/>
      </c>
      <c r="D48" s="53"/>
      <c r="E48" s="36"/>
    </row>
    <row r="49" spans="1:5" x14ac:dyDescent="0.25">
      <c r="A49" s="5"/>
      <c r="B49" s="41"/>
      <c r="C49" s="52" t="str">
        <f>IF(B49="","",ROUND(60/B49,2))</f>
        <v/>
      </c>
      <c r="D49" s="53"/>
      <c r="E49" s="36"/>
    </row>
    <row r="50" spans="1:5" x14ac:dyDescent="0.25">
      <c r="A50" s="5"/>
      <c r="B50" s="41"/>
      <c r="C50" s="52" t="str">
        <f>IF(B50="","",ROUND(60/B50,2))</f>
        <v/>
      </c>
      <c r="D50" s="53"/>
      <c r="E50" s="36"/>
    </row>
    <row r="51" spans="1:5" x14ac:dyDescent="0.25">
      <c r="A51" s="5"/>
      <c r="B51" s="41"/>
      <c r="C51" s="52" t="str">
        <f>IF(B51="","",ROUND(60/B51,2))</f>
        <v/>
      </c>
      <c r="D51" s="53"/>
      <c r="E51" s="36"/>
    </row>
    <row r="52" spans="1:5" x14ac:dyDescent="0.25">
      <c r="A52" s="5"/>
      <c r="B52" s="41"/>
      <c r="C52" s="52" t="str">
        <f>IF(B52="","",ROUND(60/B52,2))</f>
        <v/>
      </c>
      <c r="D52" s="53"/>
      <c r="E52" s="36"/>
    </row>
    <row r="53" spans="1:5" x14ac:dyDescent="0.25">
      <c r="A53" s="5"/>
      <c r="B53" s="41"/>
      <c r="C53" s="52" t="str">
        <f>IF(B53="","",ROUND(60/B53,2))</f>
        <v/>
      </c>
      <c r="D53" s="53"/>
      <c r="E53" s="36"/>
    </row>
    <row r="54" spans="1:5" x14ac:dyDescent="0.25">
      <c r="A54" s="5"/>
      <c r="B54" s="41"/>
      <c r="C54" s="52" t="str">
        <f>IF(B54="","",ROUND(60/B54,2))</f>
        <v/>
      </c>
      <c r="D54" s="53"/>
      <c r="E54" s="36"/>
    </row>
    <row r="55" spans="1:5" x14ac:dyDescent="0.25">
      <c r="A55" s="5"/>
      <c r="B55" s="41"/>
      <c r="C55" s="52" t="str">
        <f>IF(B55="","",ROUND(60/B55,2))</f>
        <v/>
      </c>
      <c r="D55" s="53"/>
      <c r="E55" s="36"/>
    </row>
    <row r="56" spans="1:5" x14ac:dyDescent="0.25">
      <c r="A56" s="5"/>
      <c r="B56" s="41"/>
      <c r="C56" s="52" t="str">
        <f>IF(B56="","",ROUND(60/B56,2))</f>
        <v/>
      </c>
      <c r="D56" s="53"/>
      <c r="E56" s="36"/>
    </row>
    <row r="57" spans="1:5" x14ac:dyDescent="0.25">
      <c r="A57" s="5"/>
      <c r="B57" s="41"/>
      <c r="C57" s="52" t="str">
        <f>IF(B57="","",ROUND(60/B57,2))</f>
        <v/>
      </c>
      <c r="D57" s="53"/>
      <c r="E57" s="36"/>
    </row>
    <row r="58" spans="1:5" x14ac:dyDescent="0.25">
      <c r="A58" s="5"/>
      <c r="B58" s="41"/>
      <c r="C58" s="52" t="str">
        <f>IF(B58="","",ROUND(60/B58,2))</f>
        <v/>
      </c>
      <c r="D58" s="53"/>
      <c r="E58" s="36"/>
    </row>
    <row r="59" spans="1:5" x14ac:dyDescent="0.25">
      <c r="A59" s="5"/>
      <c r="B59" s="41"/>
      <c r="C59" s="52" t="str">
        <f>IF(B59="","",ROUND(60/B59,2))</f>
        <v/>
      </c>
      <c r="D59" s="53"/>
      <c r="E59" s="36"/>
    </row>
    <row r="60" spans="1:5" x14ac:dyDescent="0.25">
      <c r="A60" s="5"/>
      <c r="B60" s="41"/>
      <c r="C60" s="52" t="str">
        <f>IF(B60="","",ROUND(60/B60,2))</f>
        <v/>
      </c>
      <c r="D60" s="53"/>
      <c r="E60" s="36"/>
    </row>
    <row r="62" spans="1:1" x14ac:dyDescent="0.25">
      <c r="A62" s="24" t="s">
        <v>216</v>
      </c>
    </row>
  </sheetData>
  <pageMargins left="0.4" right="0.4" top="0.5" bottom="0.5" header="0.2" footer="0.2"/>
  <pageSetup paperSize="9" orientation="landscape" fitToWidth="1" fitToHeight="0"/>
  <headerFooter>
    <oddFooter>&amp;LInnstillinger&amp;CCleanFlow · www.cleanflow.no&amp;RSide &amp;P av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A34A"/>
    <pageSetUpPr fitToPage="1"/>
  </sheetPr>
  <dimension ref="A1:T208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2" max="2" width="22" customWidth="1"/>
    <col min="4" max="4" width="22" customWidth="1"/>
    <col min="5" max="6" width="11" customWidth="1"/>
    <col min="7" max="11" width="5" customWidth="1"/>
    <col min="12" max="12" width="11" customWidth="1"/>
    <col min="13" max="14" width="10" customWidth="1"/>
    <col min="15" max="15" width="12" customWidth="1"/>
    <col min="16" max="16" width="10" customWidth="1"/>
    <col min="17" max="17" width="14" customWidth="1"/>
    <col min="18" max="18" width="34" customWidth="1"/>
    <col min="19" max="19" width="14" customWidth="1"/>
    <col min="20" max="20" width="26" customWidth="1"/>
  </cols>
  <sheetData>
    <row r="1" ht="34" customHeight="1" x14ac:dyDescent="0.25"/>
    <row r="3" spans="1:1" x14ac:dyDescent="0.25">
      <c r="A3" s="1" t="s">
        <v>24</v>
      </c>
    </row>
    <row r="4" spans="1:1" x14ac:dyDescent="0.25">
      <c r="A4" s="2" t="s">
        <v>25</v>
      </c>
    </row>
    <row r="5" spans="1:15" x14ac:dyDescent="0.25">
      <c r="A5" s="9" t="s">
        <v>26</v>
      </c>
      <c r="B5" s="5"/>
      <c r="C5" s="5"/>
      <c r="D5" s="5"/>
      <c r="E5" s="9" t="s">
        <v>27</v>
      </c>
      <c r="F5" s="5"/>
      <c r="G5" s="5"/>
      <c r="H5" s="5"/>
      <c r="I5" s="5"/>
      <c r="J5" s="5"/>
      <c r="L5" s="9" t="s">
        <v>28</v>
      </c>
      <c r="M5" s="5"/>
      <c r="N5" s="5"/>
      <c r="O5" s="5"/>
    </row>
    <row r="6" spans="1:15" x14ac:dyDescent="0.25">
      <c r="A6" s="9" t="s">
        <v>29</v>
      </c>
      <c r="B6" s="5"/>
      <c r="C6" s="5"/>
      <c r="D6" s="5"/>
      <c r="E6" s="9" t="s">
        <v>30</v>
      </c>
      <c r="F6" s="5"/>
      <c r="G6" s="5"/>
      <c r="H6" s="5"/>
      <c r="I6" s="5"/>
      <c r="J6" s="5"/>
      <c r="L6" s="9" t="s">
        <v>31</v>
      </c>
      <c r="M6" s="5"/>
      <c r="N6" s="5"/>
      <c r="O6" s="5"/>
    </row>
    <row r="7" ht="30" customHeight="1" spans="1:20" x14ac:dyDescent="0.25">
      <c r="A7" s="10" t="s">
        <v>32</v>
      </c>
      <c r="B7" s="11" t="s">
        <v>33</v>
      </c>
      <c r="C7" s="11" t="s">
        <v>34</v>
      </c>
      <c r="D7" s="11" t="s">
        <v>35</v>
      </c>
      <c r="E7" s="11" t="s">
        <v>36</v>
      </c>
      <c r="F7" s="11" t="s">
        <v>37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 t="s">
        <v>43</v>
      </c>
      <c r="M7" s="11" t="s">
        <v>44</v>
      </c>
      <c r="N7" s="11" t="s">
        <v>45</v>
      </c>
      <c r="O7" s="11" t="s">
        <v>46</v>
      </c>
      <c r="P7" s="11" t="s">
        <v>47</v>
      </c>
      <c r="Q7" s="11" t="s">
        <v>48</v>
      </c>
      <c r="R7" s="11" t="s">
        <v>49</v>
      </c>
      <c r="S7" s="11" t="s">
        <v>50</v>
      </c>
      <c r="T7" s="11" t="s">
        <v>51</v>
      </c>
    </row>
    <row r="8" spans="1:20" x14ac:dyDescent="0.25">
      <c r="A8" s="5"/>
      <c r="B8" s="5"/>
      <c r="C8" s="5"/>
      <c r="D8" s="6"/>
      <c r="E8" s="12"/>
      <c r="F8" s="13"/>
      <c r="G8" s="13"/>
      <c r="H8" s="13"/>
      <c r="I8" s="13"/>
      <c r="J8" s="13"/>
      <c r="K8" s="13"/>
      <c r="L8" s="14">
        <f>IF($A8="","",COUNTIF(G8:K8,"x"))</f>
      </c>
      <c r="M8" s="14">
        <f>IF($A8="","",L8*52)</f>
      </c>
      <c r="N8" s="15">
        <f>IF($D8="","",IFERROR(VLOOKUP($D8,Romtyper,3,FALSE),""))</f>
      </c>
      <c r="O8" s="16">
        <f>IF(OR($E8="",N8=""),"",ROUND($E8*N8+Riggtid,1))</f>
      </c>
      <c r="P8" s="16">
        <f>IF(OR(O8="",M8=""),"",ROUND(O8*M8/60,1))</f>
      </c>
      <c r="Q8" s="17">
        <f>IF(P8="","",ROUND(P8*Timekost,0))</f>
      </c>
      <c r="R8" s="5"/>
      <c r="S8" s="5"/>
      <c r="T8" s="5"/>
    </row>
    <row r="9" spans="1:20" x14ac:dyDescent="0.25">
      <c r="A9" s="5"/>
      <c r="B9" s="5"/>
      <c r="C9" s="5"/>
      <c r="D9" s="6"/>
      <c r="E9" s="12"/>
      <c r="F9" s="13"/>
      <c r="G9" s="13"/>
      <c r="H9" s="13"/>
      <c r="I9" s="13"/>
      <c r="J9" s="13"/>
      <c r="K9" s="13"/>
      <c r="L9" s="14">
        <f>IF($A9="","",COUNTIF(G9:K9,"x"))</f>
      </c>
      <c r="M9" s="14">
        <f>IF($A9="","",L9*52)</f>
      </c>
      <c r="N9" s="15">
        <f>IF($D9="","",IFERROR(VLOOKUP($D9,Romtyper,3,FALSE),""))</f>
      </c>
      <c r="O9" s="16">
        <f>IF(OR($E9="",N9=""),"",ROUND($E9*N9+Riggtid,1))</f>
      </c>
      <c r="P9" s="16">
        <f>IF(OR(O9="",M9=""),"",ROUND(O9*M9/60,1))</f>
      </c>
      <c r="Q9" s="17">
        <f>IF(P9="","",ROUND(P9*Timekost,0))</f>
      </c>
      <c r="R9" s="5"/>
      <c r="S9" s="5"/>
      <c r="T9" s="5"/>
    </row>
    <row r="10" spans="1:20" x14ac:dyDescent="0.25">
      <c r="A10" s="5"/>
      <c r="B10" s="5"/>
      <c r="C10" s="5"/>
      <c r="D10" s="6"/>
      <c r="E10" s="12"/>
      <c r="F10" s="13"/>
      <c r="G10" s="13"/>
      <c r="H10" s="13"/>
      <c r="I10" s="13"/>
      <c r="J10" s="13"/>
      <c r="K10" s="13"/>
      <c r="L10" s="14">
        <f>IF($A10="","",COUNTIF(G10:K10,"x"))</f>
      </c>
      <c r="M10" s="14">
        <f>IF($A10="","",L10*52)</f>
      </c>
      <c r="N10" s="15">
        <f>IF($D10="","",IFERROR(VLOOKUP($D10,Romtyper,3,FALSE),""))</f>
      </c>
      <c r="O10" s="16">
        <f>IF(OR($E10="",N10=""),"",ROUND($E10*N10+Riggtid,1))</f>
      </c>
      <c r="P10" s="16">
        <f>IF(OR(O10="",M10=""),"",ROUND(O10*M10/60,1))</f>
      </c>
      <c r="Q10" s="17">
        <f>IF(P10="","",ROUND(P10*Timekost,0))</f>
      </c>
      <c r="R10" s="5"/>
      <c r="S10" s="5"/>
      <c r="T10" s="5"/>
    </row>
    <row r="11" spans="1:20" x14ac:dyDescent="0.25">
      <c r="A11" s="5"/>
      <c r="B11" s="5"/>
      <c r="C11" s="5"/>
      <c r="D11" s="6"/>
      <c r="E11" s="12"/>
      <c r="F11" s="13"/>
      <c r="G11" s="13"/>
      <c r="H11" s="13"/>
      <c r="I11" s="13"/>
      <c r="J11" s="13"/>
      <c r="K11" s="13"/>
      <c r="L11" s="14">
        <f>IF($A11="","",COUNTIF(G11:K11,"x"))</f>
      </c>
      <c r="M11" s="14">
        <f>IF($A11="","",L11*52)</f>
      </c>
      <c r="N11" s="15">
        <f>IF($D11="","",IFERROR(VLOOKUP($D11,Romtyper,3,FALSE),""))</f>
      </c>
      <c r="O11" s="16">
        <f>IF(OR($E11="",N11=""),"",ROUND($E11*N11+Riggtid,1))</f>
      </c>
      <c r="P11" s="16">
        <f>IF(OR(O11="",M11=""),"",ROUND(O11*M11/60,1))</f>
      </c>
      <c r="Q11" s="17">
        <f>IF(P11="","",ROUND(P11*Timekost,0))</f>
      </c>
      <c r="R11" s="5"/>
      <c r="S11" s="5"/>
      <c r="T11" s="5"/>
    </row>
    <row r="12" spans="1:20" x14ac:dyDescent="0.25">
      <c r="A12" s="5"/>
      <c r="B12" s="5"/>
      <c r="C12" s="5"/>
      <c r="D12" s="6"/>
      <c r="E12" s="12"/>
      <c r="F12" s="13"/>
      <c r="G12" s="13"/>
      <c r="H12" s="13"/>
      <c r="I12" s="13"/>
      <c r="J12" s="13"/>
      <c r="K12" s="13"/>
      <c r="L12" s="14">
        <f>IF($A12="","",COUNTIF(G12:K12,"x"))</f>
      </c>
      <c r="M12" s="14">
        <f>IF($A12="","",L12*52)</f>
      </c>
      <c r="N12" s="15">
        <f>IF($D12="","",IFERROR(VLOOKUP($D12,Romtyper,3,FALSE),""))</f>
      </c>
      <c r="O12" s="16">
        <f>IF(OR($E12="",N12=""),"",ROUND($E12*N12+Riggtid,1))</f>
      </c>
      <c r="P12" s="16">
        <f>IF(OR(O12="",M12=""),"",ROUND(O12*M12/60,1))</f>
      </c>
      <c r="Q12" s="17">
        <f>IF(P12="","",ROUND(P12*Timekost,0))</f>
      </c>
      <c r="R12" s="5"/>
      <c r="S12" s="5"/>
      <c r="T12" s="5"/>
    </row>
    <row r="13" spans="1:20" x14ac:dyDescent="0.25">
      <c r="A13" s="5"/>
      <c r="B13" s="5"/>
      <c r="C13" s="5"/>
      <c r="D13" s="6"/>
      <c r="E13" s="12"/>
      <c r="F13" s="13"/>
      <c r="G13" s="13"/>
      <c r="H13" s="13"/>
      <c r="I13" s="13"/>
      <c r="J13" s="13"/>
      <c r="K13" s="13"/>
      <c r="L13" s="14">
        <f>IF($A13="","",COUNTIF(G13:K13,"x"))</f>
      </c>
      <c r="M13" s="14">
        <f>IF($A13="","",L13*52)</f>
      </c>
      <c r="N13" s="15">
        <f>IF($D13="","",IFERROR(VLOOKUP($D13,Romtyper,3,FALSE),""))</f>
      </c>
      <c r="O13" s="16">
        <f>IF(OR($E13="",N13=""),"",ROUND($E13*N13+Riggtid,1))</f>
      </c>
      <c r="P13" s="16">
        <f>IF(OR(O13="",M13=""),"",ROUND(O13*M13/60,1))</f>
      </c>
      <c r="Q13" s="17">
        <f>IF(P13="","",ROUND(P13*Timekost,0))</f>
      </c>
      <c r="R13" s="5"/>
      <c r="S13" s="5"/>
      <c r="T13" s="5"/>
    </row>
    <row r="14" spans="1:20" x14ac:dyDescent="0.25">
      <c r="A14" s="5"/>
      <c r="B14" s="5"/>
      <c r="C14" s="5"/>
      <c r="D14" s="6"/>
      <c r="E14" s="12"/>
      <c r="F14" s="13"/>
      <c r="G14" s="13"/>
      <c r="H14" s="13"/>
      <c r="I14" s="13"/>
      <c r="J14" s="13"/>
      <c r="K14" s="13"/>
      <c r="L14" s="14">
        <f>IF($A14="","",COUNTIF(G14:K14,"x"))</f>
      </c>
      <c r="M14" s="14">
        <f>IF($A14="","",L14*52)</f>
      </c>
      <c r="N14" s="15">
        <f>IF($D14="","",IFERROR(VLOOKUP($D14,Romtyper,3,FALSE),""))</f>
      </c>
      <c r="O14" s="16">
        <f>IF(OR($E14="",N14=""),"",ROUND($E14*N14+Riggtid,1))</f>
      </c>
      <c r="P14" s="16">
        <f>IF(OR(O14="",M14=""),"",ROUND(O14*M14/60,1))</f>
      </c>
      <c r="Q14" s="17">
        <f>IF(P14="","",ROUND(P14*Timekost,0))</f>
      </c>
      <c r="R14" s="5"/>
      <c r="S14" s="5"/>
      <c r="T14" s="5"/>
    </row>
    <row r="15" spans="1:20" x14ac:dyDescent="0.25">
      <c r="A15" s="5"/>
      <c r="B15" s="5"/>
      <c r="C15" s="5"/>
      <c r="D15" s="6"/>
      <c r="E15" s="12"/>
      <c r="F15" s="13"/>
      <c r="G15" s="13"/>
      <c r="H15" s="13"/>
      <c r="I15" s="13"/>
      <c r="J15" s="13"/>
      <c r="K15" s="13"/>
      <c r="L15" s="14">
        <f>IF($A15="","",COUNTIF(G15:K15,"x"))</f>
      </c>
      <c r="M15" s="14">
        <f>IF($A15="","",L15*52)</f>
      </c>
      <c r="N15" s="15">
        <f>IF($D15="","",IFERROR(VLOOKUP($D15,Romtyper,3,FALSE),""))</f>
      </c>
      <c r="O15" s="16">
        <f>IF(OR($E15="",N15=""),"",ROUND($E15*N15+Riggtid,1))</f>
      </c>
      <c r="P15" s="16">
        <f>IF(OR(O15="",M15=""),"",ROUND(O15*M15/60,1))</f>
      </c>
      <c r="Q15" s="17">
        <f>IF(P15="","",ROUND(P15*Timekost,0))</f>
      </c>
      <c r="R15" s="5"/>
      <c r="S15" s="5"/>
      <c r="T15" s="5"/>
    </row>
    <row r="16" spans="1:20" x14ac:dyDescent="0.25">
      <c r="A16" s="5"/>
      <c r="B16" s="5"/>
      <c r="C16" s="5"/>
      <c r="D16" s="6"/>
      <c r="E16" s="12"/>
      <c r="F16" s="13"/>
      <c r="G16" s="13"/>
      <c r="H16" s="13"/>
      <c r="I16" s="13"/>
      <c r="J16" s="13"/>
      <c r="K16" s="13"/>
      <c r="L16" s="14">
        <f>IF($A16="","",COUNTIF(G16:K16,"x"))</f>
      </c>
      <c r="M16" s="14">
        <f>IF($A16="","",L16*52)</f>
      </c>
      <c r="N16" s="15">
        <f>IF($D16="","",IFERROR(VLOOKUP($D16,Romtyper,3,FALSE),""))</f>
      </c>
      <c r="O16" s="16">
        <f>IF(OR($E16="",N16=""),"",ROUND($E16*N16+Riggtid,1))</f>
      </c>
      <c r="P16" s="16">
        <f>IF(OR(O16="",M16=""),"",ROUND(O16*M16/60,1))</f>
      </c>
      <c r="Q16" s="17">
        <f>IF(P16="","",ROUND(P16*Timekost,0))</f>
      </c>
      <c r="R16" s="5"/>
      <c r="S16" s="5"/>
      <c r="T16" s="5"/>
    </row>
    <row r="17" spans="1:20" x14ac:dyDescent="0.25">
      <c r="A17" s="5"/>
      <c r="B17" s="5"/>
      <c r="C17" s="5"/>
      <c r="D17" s="6"/>
      <c r="E17" s="12"/>
      <c r="F17" s="13"/>
      <c r="G17" s="13"/>
      <c r="H17" s="13"/>
      <c r="I17" s="13"/>
      <c r="J17" s="13"/>
      <c r="K17" s="13"/>
      <c r="L17" s="14">
        <f>IF($A17="","",COUNTIF(G17:K17,"x"))</f>
      </c>
      <c r="M17" s="14">
        <f>IF($A17="","",L17*52)</f>
      </c>
      <c r="N17" s="15">
        <f>IF($D17="","",IFERROR(VLOOKUP($D17,Romtyper,3,FALSE),""))</f>
      </c>
      <c r="O17" s="16">
        <f>IF(OR($E17="",N17=""),"",ROUND($E17*N17+Riggtid,1))</f>
      </c>
      <c r="P17" s="16">
        <f>IF(OR(O17="",M17=""),"",ROUND(O17*M17/60,1))</f>
      </c>
      <c r="Q17" s="17">
        <f>IF(P17="","",ROUND(P17*Timekost,0))</f>
      </c>
      <c r="R17" s="5"/>
      <c r="S17" s="5"/>
      <c r="T17" s="5"/>
    </row>
    <row r="18" spans="1:20" x14ac:dyDescent="0.25">
      <c r="A18" s="5"/>
      <c r="B18" s="5"/>
      <c r="C18" s="5"/>
      <c r="D18" s="6"/>
      <c r="E18" s="12"/>
      <c r="F18" s="13"/>
      <c r="G18" s="13"/>
      <c r="H18" s="13"/>
      <c r="I18" s="13"/>
      <c r="J18" s="13"/>
      <c r="K18" s="13"/>
      <c r="L18" s="14">
        <f>IF($A18="","",COUNTIF(G18:K18,"x"))</f>
      </c>
      <c r="M18" s="14">
        <f>IF($A18="","",L18*52)</f>
      </c>
      <c r="N18" s="15">
        <f>IF($D18="","",IFERROR(VLOOKUP($D18,Romtyper,3,FALSE),""))</f>
      </c>
      <c r="O18" s="16">
        <f>IF(OR($E18="",N18=""),"",ROUND($E18*N18+Riggtid,1))</f>
      </c>
      <c r="P18" s="16">
        <f>IF(OR(O18="",M18=""),"",ROUND(O18*M18/60,1))</f>
      </c>
      <c r="Q18" s="17">
        <f>IF(P18="","",ROUND(P18*Timekost,0))</f>
      </c>
      <c r="R18" s="5"/>
      <c r="S18" s="5"/>
      <c r="T18" s="5"/>
    </row>
    <row r="19" spans="1:20" x14ac:dyDescent="0.25">
      <c r="A19" s="5"/>
      <c r="B19" s="5"/>
      <c r="C19" s="5"/>
      <c r="D19" s="6"/>
      <c r="E19" s="12"/>
      <c r="F19" s="13"/>
      <c r="G19" s="13"/>
      <c r="H19" s="13"/>
      <c r="I19" s="13"/>
      <c r="J19" s="13"/>
      <c r="K19" s="13"/>
      <c r="L19" s="14">
        <f>IF($A19="","",COUNTIF(G19:K19,"x"))</f>
      </c>
      <c r="M19" s="14">
        <f>IF($A19="","",L19*52)</f>
      </c>
      <c r="N19" s="15">
        <f>IF($D19="","",IFERROR(VLOOKUP($D19,Romtyper,3,FALSE),""))</f>
      </c>
      <c r="O19" s="16">
        <f>IF(OR($E19="",N19=""),"",ROUND($E19*N19+Riggtid,1))</f>
      </c>
      <c r="P19" s="16">
        <f>IF(OR(O19="",M19=""),"",ROUND(O19*M19/60,1))</f>
      </c>
      <c r="Q19" s="17">
        <f>IF(P19="","",ROUND(P19*Timekost,0))</f>
      </c>
      <c r="R19" s="5"/>
      <c r="S19" s="5"/>
      <c r="T19" s="5"/>
    </row>
    <row r="20" spans="1:20" x14ac:dyDescent="0.25">
      <c r="A20" s="5"/>
      <c r="B20" s="5"/>
      <c r="C20" s="5"/>
      <c r="D20" s="6"/>
      <c r="E20" s="12"/>
      <c r="F20" s="13"/>
      <c r="G20" s="13"/>
      <c r="H20" s="13"/>
      <c r="I20" s="13"/>
      <c r="J20" s="13"/>
      <c r="K20" s="13"/>
      <c r="L20" s="14">
        <f>IF($A20="","",COUNTIF(G20:K20,"x"))</f>
      </c>
      <c r="M20" s="14">
        <f>IF($A20="","",L20*52)</f>
      </c>
      <c r="N20" s="15">
        <f>IF($D20="","",IFERROR(VLOOKUP($D20,Romtyper,3,FALSE),""))</f>
      </c>
      <c r="O20" s="16">
        <f>IF(OR($E20="",N20=""),"",ROUND($E20*N20+Riggtid,1))</f>
      </c>
      <c r="P20" s="16">
        <f>IF(OR(O20="",M20=""),"",ROUND(O20*M20/60,1))</f>
      </c>
      <c r="Q20" s="17">
        <f>IF(P20="","",ROUND(P20*Timekost,0))</f>
      </c>
      <c r="R20" s="5"/>
      <c r="S20" s="5"/>
      <c r="T20" s="5"/>
    </row>
    <row r="21" spans="1:20" x14ac:dyDescent="0.25">
      <c r="A21" s="5"/>
      <c r="B21" s="5"/>
      <c r="C21" s="5"/>
      <c r="D21" s="6"/>
      <c r="E21" s="12"/>
      <c r="F21" s="13"/>
      <c r="G21" s="13"/>
      <c r="H21" s="13"/>
      <c r="I21" s="13"/>
      <c r="J21" s="13"/>
      <c r="K21" s="13"/>
      <c r="L21" s="14">
        <f>IF($A21="","",COUNTIF(G21:K21,"x"))</f>
      </c>
      <c r="M21" s="14">
        <f>IF($A21="","",L21*52)</f>
      </c>
      <c r="N21" s="15">
        <f>IF($D21="","",IFERROR(VLOOKUP($D21,Romtyper,3,FALSE),""))</f>
      </c>
      <c r="O21" s="16">
        <f>IF(OR($E21="",N21=""),"",ROUND($E21*N21+Riggtid,1))</f>
      </c>
      <c r="P21" s="16">
        <f>IF(OR(O21="",M21=""),"",ROUND(O21*M21/60,1))</f>
      </c>
      <c r="Q21" s="17">
        <f>IF(P21="","",ROUND(P21*Timekost,0))</f>
      </c>
      <c r="R21" s="5"/>
      <c r="S21" s="5"/>
      <c r="T21" s="5"/>
    </row>
    <row r="22" spans="1:20" x14ac:dyDescent="0.25">
      <c r="A22" s="5"/>
      <c r="B22" s="5"/>
      <c r="C22" s="5"/>
      <c r="D22" s="6"/>
      <c r="E22" s="12"/>
      <c r="F22" s="13"/>
      <c r="G22" s="13"/>
      <c r="H22" s="13"/>
      <c r="I22" s="13"/>
      <c r="J22" s="13"/>
      <c r="K22" s="13"/>
      <c r="L22" s="14">
        <f>IF($A22="","",COUNTIF(G22:K22,"x"))</f>
      </c>
      <c r="M22" s="14">
        <f>IF($A22="","",L22*52)</f>
      </c>
      <c r="N22" s="15">
        <f>IF($D22="","",IFERROR(VLOOKUP($D22,Romtyper,3,FALSE),""))</f>
      </c>
      <c r="O22" s="16">
        <f>IF(OR($E22="",N22=""),"",ROUND($E22*N22+Riggtid,1))</f>
      </c>
      <c r="P22" s="16">
        <f>IF(OR(O22="",M22=""),"",ROUND(O22*M22/60,1))</f>
      </c>
      <c r="Q22" s="17">
        <f>IF(P22="","",ROUND(P22*Timekost,0))</f>
      </c>
      <c r="R22" s="5"/>
      <c r="S22" s="5"/>
      <c r="T22" s="5"/>
    </row>
    <row r="23" spans="1:20" x14ac:dyDescent="0.25">
      <c r="A23" s="5"/>
      <c r="B23" s="5"/>
      <c r="C23" s="5"/>
      <c r="D23" s="6"/>
      <c r="E23" s="12"/>
      <c r="F23" s="13"/>
      <c r="G23" s="13"/>
      <c r="H23" s="13"/>
      <c r="I23" s="13"/>
      <c r="J23" s="13"/>
      <c r="K23" s="13"/>
      <c r="L23" s="14">
        <f>IF($A23="","",COUNTIF(G23:K23,"x"))</f>
      </c>
      <c r="M23" s="14">
        <f>IF($A23="","",L23*52)</f>
      </c>
      <c r="N23" s="15">
        <f>IF($D23="","",IFERROR(VLOOKUP($D23,Romtyper,3,FALSE),""))</f>
      </c>
      <c r="O23" s="16">
        <f>IF(OR($E23="",N23=""),"",ROUND($E23*N23+Riggtid,1))</f>
      </c>
      <c r="P23" s="16">
        <f>IF(OR(O23="",M23=""),"",ROUND(O23*M23/60,1))</f>
      </c>
      <c r="Q23" s="17">
        <f>IF(P23="","",ROUND(P23*Timekost,0))</f>
      </c>
      <c r="R23" s="5"/>
      <c r="S23" s="5"/>
      <c r="T23" s="5"/>
    </row>
    <row r="24" spans="1:20" x14ac:dyDescent="0.25">
      <c r="A24" s="5"/>
      <c r="B24" s="5"/>
      <c r="C24" s="5"/>
      <c r="D24" s="6"/>
      <c r="E24" s="12"/>
      <c r="F24" s="13"/>
      <c r="G24" s="13"/>
      <c r="H24" s="13"/>
      <c r="I24" s="13"/>
      <c r="J24" s="13"/>
      <c r="K24" s="13"/>
      <c r="L24" s="14">
        <f>IF($A24="","",COUNTIF(G24:K24,"x"))</f>
      </c>
      <c r="M24" s="14">
        <f>IF($A24="","",L24*52)</f>
      </c>
      <c r="N24" s="15">
        <f>IF($D24="","",IFERROR(VLOOKUP($D24,Romtyper,3,FALSE),""))</f>
      </c>
      <c r="O24" s="16">
        <f>IF(OR($E24="",N24=""),"",ROUND($E24*N24+Riggtid,1))</f>
      </c>
      <c r="P24" s="16">
        <f>IF(OR(O24="",M24=""),"",ROUND(O24*M24/60,1))</f>
      </c>
      <c r="Q24" s="17">
        <f>IF(P24="","",ROUND(P24*Timekost,0))</f>
      </c>
      <c r="R24" s="5"/>
      <c r="S24" s="5"/>
      <c r="T24" s="5"/>
    </row>
    <row r="25" spans="1:20" x14ac:dyDescent="0.25">
      <c r="A25" s="5"/>
      <c r="B25" s="5"/>
      <c r="C25" s="5"/>
      <c r="D25" s="6"/>
      <c r="E25" s="12"/>
      <c r="F25" s="13"/>
      <c r="G25" s="13"/>
      <c r="H25" s="13"/>
      <c r="I25" s="13"/>
      <c r="J25" s="13"/>
      <c r="K25" s="13"/>
      <c r="L25" s="14">
        <f>IF($A25="","",COUNTIF(G25:K25,"x"))</f>
      </c>
      <c r="M25" s="14">
        <f>IF($A25="","",L25*52)</f>
      </c>
      <c r="N25" s="15">
        <f>IF($D25="","",IFERROR(VLOOKUP($D25,Romtyper,3,FALSE),""))</f>
      </c>
      <c r="O25" s="16">
        <f>IF(OR($E25="",N25=""),"",ROUND($E25*N25+Riggtid,1))</f>
      </c>
      <c r="P25" s="16">
        <f>IF(OR(O25="",M25=""),"",ROUND(O25*M25/60,1))</f>
      </c>
      <c r="Q25" s="17">
        <f>IF(P25="","",ROUND(P25*Timekost,0))</f>
      </c>
      <c r="R25" s="5"/>
      <c r="S25" s="5"/>
      <c r="T25" s="5"/>
    </row>
    <row r="26" spans="1:20" x14ac:dyDescent="0.25">
      <c r="A26" s="5"/>
      <c r="B26" s="5"/>
      <c r="C26" s="5"/>
      <c r="D26" s="6"/>
      <c r="E26" s="12"/>
      <c r="F26" s="13"/>
      <c r="G26" s="13"/>
      <c r="H26" s="13"/>
      <c r="I26" s="13"/>
      <c r="J26" s="13"/>
      <c r="K26" s="13"/>
      <c r="L26" s="14">
        <f>IF($A26="","",COUNTIF(G26:K26,"x"))</f>
      </c>
      <c r="M26" s="14">
        <f>IF($A26="","",L26*52)</f>
      </c>
      <c r="N26" s="15">
        <f>IF($D26="","",IFERROR(VLOOKUP($D26,Romtyper,3,FALSE),""))</f>
      </c>
      <c r="O26" s="16">
        <f>IF(OR($E26="",N26=""),"",ROUND($E26*N26+Riggtid,1))</f>
      </c>
      <c r="P26" s="16">
        <f>IF(OR(O26="",M26=""),"",ROUND(O26*M26/60,1))</f>
      </c>
      <c r="Q26" s="17">
        <f>IF(P26="","",ROUND(P26*Timekost,0))</f>
      </c>
      <c r="R26" s="5"/>
      <c r="S26" s="5"/>
      <c r="T26" s="5"/>
    </row>
    <row r="27" spans="1:20" x14ac:dyDescent="0.25">
      <c r="A27" s="5"/>
      <c r="B27" s="5"/>
      <c r="C27" s="5"/>
      <c r="D27" s="6"/>
      <c r="E27" s="12"/>
      <c r="F27" s="13"/>
      <c r="G27" s="13"/>
      <c r="H27" s="13"/>
      <c r="I27" s="13"/>
      <c r="J27" s="13"/>
      <c r="K27" s="13"/>
      <c r="L27" s="14">
        <f>IF($A27="","",COUNTIF(G27:K27,"x"))</f>
      </c>
      <c r="M27" s="14">
        <f>IF($A27="","",L27*52)</f>
      </c>
      <c r="N27" s="15">
        <f>IF($D27="","",IFERROR(VLOOKUP($D27,Romtyper,3,FALSE),""))</f>
      </c>
      <c r="O27" s="16">
        <f>IF(OR($E27="",N27=""),"",ROUND($E27*N27+Riggtid,1))</f>
      </c>
      <c r="P27" s="16">
        <f>IF(OR(O27="",M27=""),"",ROUND(O27*M27/60,1))</f>
      </c>
      <c r="Q27" s="17">
        <f>IF(P27="","",ROUND(P27*Timekost,0))</f>
      </c>
      <c r="R27" s="5"/>
      <c r="S27" s="5"/>
      <c r="T27" s="5"/>
    </row>
    <row r="28" spans="1:20" x14ac:dyDescent="0.25">
      <c r="A28" s="5"/>
      <c r="B28" s="5"/>
      <c r="C28" s="5"/>
      <c r="D28" s="6"/>
      <c r="E28" s="12"/>
      <c r="F28" s="13"/>
      <c r="G28" s="13"/>
      <c r="H28" s="13"/>
      <c r="I28" s="13"/>
      <c r="J28" s="13"/>
      <c r="K28" s="13"/>
      <c r="L28" s="14">
        <f>IF($A28="","",COUNTIF(G28:K28,"x"))</f>
      </c>
      <c r="M28" s="14">
        <f>IF($A28="","",L28*52)</f>
      </c>
      <c r="N28" s="15">
        <f>IF($D28="","",IFERROR(VLOOKUP($D28,Romtyper,3,FALSE),""))</f>
      </c>
      <c r="O28" s="16">
        <f>IF(OR($E28="",N28=""),"",ROUND($E28*N28+Riggtid,1))</f>
      </c>
      <c r="P28" s="16">
        <f>IF(OR(O28="",M28=""),"",ROUND(O28*M28/60,1))</f>
      </c>
      <c r="Q28" s="17">
        <f>IF(P28="","",ROUND(P28*Timekost,0))</f>
      </c>
      <c r="R28" s="5"/>
      <c r="S28" s="5"/>
      <c r="T28" s="5"/>
    </row>
    <row r="29" spans="1:20" x14ac:dyDescent="0.25">
      <c r="A29" s="5"/>
      <c r="B29" s="5"/>
      <c r="C29" s="5"/>
      <c r="D29" s="6"/>
      <c r="E29" s="12"/>
      <c r="F29" s="13"/>
      <c r="G29" s="13"/>
      <c r="H29" s="13"/>
      <c r="I29" s="13"/>
      <c r="J29" s="13"/>
      <c r="K29" s="13"/>
      <c r="L29" s="14">
        <f>IF($A29="","",COUNTIF(G29:K29,"x"))</f>
      </c>
      <c r="M29" s="14">
        <f>IF($A29="","",L29*52)</f>
      </c>
      <c r="N29" s="15">
        <f>IF($D29="","",IFERROR(VLOOKUP($D29,Romtyper,3,FALSE),""))</f>
      </c>
      <c r="O29" s="16">
        <f>IF(OR($E29="",N29=""),"",ROUND($E29*N29+Riggtid,1))</f>
      </c>
      <c r="P29" s="16">
        <f>IF(OR(O29="",M29=""),"",ROUND(O29*M29/60,1))</f>
      </c>
      <c r="Q29" s="17">
        <f>IF(P29="","",ROUND(P29*Timekost,0))</f>
      </c>
      <c r="R29" s="5"/>
      <c r="S29" s="5"/>
      <c r="T29" s="5"/>
    </row>
    <row r="30" spans="1:20" x14ac:dyDescent="0.25">
      <c r="A30" s="5"/>
      <c r="B30" s="5"/>
      <c r="C30" s="5"/>
      <c r="D30" s="6"/>
      <c r="E30" s="12"/>
      <c r="F30" s="13"/>
      <c r="G30" s="13"/>
      <c r="H30" s="13"/>
      <c r="I30" s="13"/>
      <c r="J30" s="13"/>
      <c r="K30" s="13"/>
      <c r="L30" s="14">
        <f>IF($A30="","",COUNTIF(G30:K30,"x"))</f>
      </c>
      <c r="M30" s="14">
        <f>IF($A30="","",L30*52)</f>
      </c>
      <c r="N30" s="15">
        <f>IF($D30="","",IFERROR(VLOOKUP($D30,Romtyper,3,FALSE),""))</f>
      </c>
      <c r="O30" s="16">
        <f>IF(OR($E30="",N30=""),"",ROUND($E30*N30+Riggtid,1))</f>
      </c>
      <c r="P30" s="16">
        <f>IF(OR(O30="",M30=""),"",ROUND(O30*M30/60,1))</f>
      </c>
      <c r="Q30" s="17">
        <f>IF(P30="","",ROUND(P30*Timekost,0))</f>
      </c>
      <c r="R30" s="5"/>
      <c r="S30" s="5"/>
      <c r="T30" s="5"/>
    </row>
    <row r="31" spans="1:20" x14ac:dyDescent="0.25">
      <c r="A31" s="5"/>
      <c r="B31" s="5"/>
      <c r="C31" s="5"/>
      <c r="D31" s="6"/>
      <c r="E31" s="12"/>
      <c r="F31" s="13"/>
      <c r="G31" s="13"/>
      <c r="H31" s="13"/>
      <c r="I31" s="13"/>
      <c r="J31" s="13"/>
      <c r="K31" s="13"/>
      <c r="L31" s="14">
        <f>IF($A31="","",COUNTIF(G31:K31,"x"))</f>
      </c>
      <c r="M31" s="14">
        <f>IF($A31="","",L31*52)</f>
      </c>
      <c r="N31" s="15">
        <f>IF($D31="","",IFERROR(VLOOKUP($D31,Romtyper,3,FALSE),""))</f>
      </c>
      <c r="O31" s="16">
        <f>IF(OR($E31="",N31=""),"",ROUND($E31*N31+Riggtid,1))</f>
      </c>
      <c r="P31" s="16">
        <f>IF(OR(O31="",M31=""),"",ROUND(O31*M31/60,1))</f>
      </c>
      <c r="Q31" s="17">
        <f>IF(P31="","",ROUND(P31*Timekost,0))</f>
      </c>
      <c r="R31" s="5"/>
      <c r="S31" s="5"/>
      <c r="T31" s="5"/>
    </row>
    <row r="32" spans="1:20" x14ac:dyDescent="0.25">
      <c r="A32" s="5"/>
      <c r="B32" s="5"/>
      <c r="C32" s="5"/>
      <c r="D32" s="6"/>
      <c r="E32" s="12"/>
      <c r="F32" s="13"/>
      <c r="G32" s="13"/>
      <c r="H32" s="13"/>
      <c r="I32" s="13"/>
      <c r="J32" s="13"/>
      <c r="K32" s="13"/>
      <c r="L32" s="14">
        <f>IF($A32="","",COUNTIF(G32:K32,"x"))</f>
      </c>
      <c r="M32" s="14">
        <f>IF($A32="","",L32*52)</f>
      </c>
      <c r="N32" s="15">
        <f>IF($D32="","",IFERROR(VLOOKUP($D32,Romtyper,3,FALSE),""))</f>
      </c>
      <c r="O32" s="16">
        <f>IF(OR($E32="",N32=""),"",ROUND($E32*N32+Riggtid,1))</f>
      </c>
      <c r="P32" s="16">
        <f>IF(OR(O32="",M32=""),"",ROUND(O32*M32/60,1))</f>
      </c>
      <c r="Q32" s="17">
        <f>IF(P32="","",ROUND(P32*Timekost,0))</f>
      </c>
      <c r="R32" s="5"/>
      <c r="S32" s="5"/>
      <c r="T32" s="5"/>
    </row>
    <row r="33" spans="1:20" x14ac:dyDescent="0.25">
      <c r="A33" s="5"/>
      <c r="B33" s="5"/>
      <c r="C33" s="5"/>
      <c r="D33" s="6"/>
      <c r="E33" s="12"/>
      <c r="F33" s="13"/>
      <c r="G33" s="13"/>
      <c r="H33" s="13"/>
      <c r="I33" s="13"/>
      <c r="J33" s="13"/>
      <c r="K33" s="13"/>
      <c r="L33" s="14">
        <f>IF($A33="","",COUNTIF(G33:K33,"x"))</f>
      </c>
      <c r="M33" s="14">
        <f>IF($A33="","",L33*52)</f>
      </c>
      <c r="N33" s="15">
        <f>IF($D33="","",IFERROR(VLOOKUP($D33,Romtyper,3,FALSE),""))</f>
      </c>
      <c r="O33" s="16">
        <f>IF(OR($E33="",N33=""),"",ROUND($E33*N33+Riggtid,1))</f>
      </c>
      <c r="P33" s="16">
        <f>IF(OR(O33="",M33=""),"",ROUND(O33*M33/60,1))</f>
      </c>
      <c r="Q33" s="17">
        <f>IF(P33="","",ROUND(P33*Timekost,0))</f>
      </c>
      <c r="R33" s="5"/>
      <c r="S33" s="5"/>
      <c r="T33" s="5"/>
    </row>
    <row r="34" spans="1:20" x14ac:dyDescent="0.25">
      <c r="A34" s="5"/>
      <c r="B34" s="5"/>
      <c r="C34" s="5"/>
      <c r="D34" s="6"/>
      <c r="E34" s="12"/>
      <c r="F34" s="13"/>
      <c r="G34" s="13"/>
      <c r="H34" s="13"/>
      <c r="I34" s="13"/>
      <c r="J34" s="13"/>
      <c r="K34" s="13"/>
      <c r="L34" s="14">
        <f>IF($A34="","",COUNTIF(G34:K34,"x"))</f>
      </c>
      <c r="M34" s="14">
        <f>IF($A34="","",L34*52)</f>
      </c>
      <c r="N34" s="15">
        <f>IF($D34="","",IFERROR(VLOOKUP($D34,Romtyper,3,FALSE),""))</f>
      </c>
      <c r="O34" s="16">
        <f>IF(OR($E34="",N34=""),"",ROUND($E34*N34+Riggtid,1))</f>
      </c>
      <c r="P34" s="16">
        <f>IF(OR(O34="",M34=""),"",ROUND(O34*M34/60,1))</f>
      </c>
      <c r="Q34" s="17">
        <f>IF(P34="","",ROUND(P34*Timekost,0))</f>
      </c>
      <c r="R34" s="5"/>
      <c r="S34" s="5"/>
      <c r="T34" s="5"/>
    </row>
    <row r="35" spans="1:20" x14ac:dyDescent="0.25">
      <c r="A35" s="5"/>
      <c r="B35" s="5"/>
      <c r="C35" s="5"/>
      <c r="D35" s="6"/>
      <c r="E35" s="12"/>
      <c r="F35" s="13"/>
      <c r="G35" s="13"/>
      <c r="H35" s="13"/>
      <c r="I35" s="13"/>
      <c r="J35" s="13"/>
      <c r="K35" s="13"/>
      <c r="L35" s="14">
        <f>IF($A35="","",COUNTIF(G35:K35,"x"))</f>
      </c>
      <c r="M35" s="14">
        <f>IF($A35="","",L35*52)</f>
      </c>
      <c r="N35" s="15">
        <f>IF($D35="","",IFERROR(VLOOKUP($D35,Romtyper,3,FALSE),""))</f>
      </c>
      <c r="O35" s="16">
        <f>IF(OR($E35="",N35=""),"",ROUND($E35*N35+Riggtid,1))</f>
      </c>
      <c r="P35" s="16">
        <f>IF(OR(O35="",M35=""),"",ROUND(O35*M35/60,1))</f>
      </c>
      <c r="Q35" s="17">
        <f>IF(P35="","",ROUND(P35*Timekost,0))</f>
      </c>
      <c r="R35" s="5"/>
      <c r="S35" s="5"/>
      <c r="T35" s="5"/>
    </row>
    <row r="36" spans="1:20" x14ac:dyDescent="0.25">
      <c r="A36" s="5"/>
      <c r="B36" s="5"/>
      <c r="C36" s="5"/>
      <c r="D36" s="6"/>
      <c r="E36" s="12"/>
      <c r="F36" s="13"/>
      <c r="G36" s="13"/>
      <c r="H36" s="13"/>
      <c r="I36" s="13"/>
      <c r="J36" s="13"/>
      <c r="K36" s="13"/>
      <c r="L36" s="14">
        <f>IF($A36="","",COUNTIF(G36:K36,"x"))</f>
      </c>
      <c r="M36" s="14">
        <f>IF($A36="","",L36*52)</f>
      </c>
      <c r="N36" s="15">
        <f>IF($D36="","",IFERROR(VLOOKUP($D36,Romtyper,3,FALSE),""))</f>
      </c>
      <c r="O36" s="16">
        <f>IF(OR($E36="",N36=""),"",ROUND($E36*N36+Riggtid,1))</f>
      </c>
      <c r="P36" s="16">
        <f>IF(OR(O36="",M36=""),"",ROUND(O36*M36/60,1))</f>
      </c>
      <c r="Q36" s="17">
        <f>IF(P36="","",ROUND(P36*Timekost,0))</f>
      </c>
      <c r="R36" s="5"/>
      <c r="S36" s="5"/>
      <c r="T36" s="5"/>
    </row>
    <row r="37" spans="1:20" x14ac:dyDescent="0.25">
      <c r="A37" s="5"/>
      <c r="B37" s="5"/>
      <c r="C37" s="5"/>
      <c r="D37" s="6"/>
      <c r="E37" s="12"/>
      <c r="F37" s="13"/>
      <c r="G37" s="13"/>
      <c r="H37" s="13"/>
      <c r="I37" s="13"/>
      <c r="J37" s="13"/>
      <c r="K37" s="13"/>
      <c r="L37" s="14">
        <f>IF($A37="","",COUNTIF(G37:K37,"x"))</f>
      </c>
      <c r="M37" s="14">
        <f>IF($A37="","",L37*52)</f>
      </c>
      <c r="N37" s="15">
        <f>IF($D37="","",IFERROR(VLOOKUP($D37,Romtyper,3,FALSE),""))</f>
      </c>
      <c r="O37" s="16">
        <f>IF(OR($E37="",N37=""),"",ROUND($E37*N37+Riggtid,1))</f>
      </c>
      <c r="P37" s="16">
        <f>IF(OR(O37="",M37=""),"",ROUND(O37*M37/60,1))</f>
      </c>
      <c r="Q37" s="17">
        <f>IF(P37="","",ROUND(P37*Timekost,0))</f>
      </c>
      <c r="R37" s="5"/>
      <c r="S37" s="5"/>
      <c r="T37" s="5"/>
    </row>
    <row r="38" spans="1:20" x14ac:dyDescent="0.25">
      <c r="A38" s="5"/>
      <c r="B38" s="5"/>
      <c r="C38" s="5"/>
      <c r="D38" s="6"/>
      <c r="E38" s="12"/>
      <c r="F38" s="13"/>
      <c r="G38" s="13"/>
      <c r="H38" s="13"/>
      <c r="I38" s="13"/>
      <c r="J38" s="13"/>
      <c r="K38" s="13"/>
      <c r="L38" s="14">
        <f>IF($A38="","",COUNTIF(G38:K38,"x"))</f>
      </c>
      <c r="M38" s="14">
        <f>IF($A38="","",L38*52)</f>
      </c>
      <c r="N38" s="15">
        <f>IF($D38="","",IFERROR(VLOOKUP($D38,Romtyper,3,FALSE),""))</f>
      </c>
      <c r="O38" s="16">
        <f>IF(OR($E38="",N38=""),"",ROUND($E38*N38+Riggtid,1))</f>
      </c>
      <c r="P38" s="16">
        <f>IF(OR(O38="",M38=""),"",ROUND(O38*M38/60,1))</f>
      </c>
      <c r="Q38" s="17">
        <f>IF(P38="","",ROUND(P38*Timekost,0))</f>
      </c>
      <c r="R38" s="5"/>
      <c r="S38" s="5"/>
      <c r="T38" s="5"/>
    </row>
    <row r="39" spans="1:20" x14ac:dyDescent="0.25">
      <c r="A39" s="5"/>
      <c r="B39" s="5"/>
      <c r="C39" s="5"/>
      <c r="D39" s="6"/>
      <c r="E39" s="12"/>
      <c r="F39" s="13"/>
      <c r="G39" s="13"/>
      <c r="H39" s="13"/>
      <c r="I39" s="13"/>
      <c r="J39" s="13"/>
      <c r="K39" s="13"/>
      <c r="L39" s="14">
        <f>IF($A39="","",COUNTIF(G39:K39,"x"))</f>
      </c>
      <c r="M39" s="14">
        <f>IF($A39="","",L39*52)</f>
      </c>
      <c r="N39" s="15">
        <f>IF($D39="","",IFERROR(VLOOKUP($D39,Romtyper,3,FALSE),""))</f>
      </c>
      <c r="O39" s="16">
        <f>IF(OR($E39="",N39=""),"",ROUND($E39*N39+Riggtid,1))</f>
      </c>
      <c r="P39" s="16">
        <f>IF(OR(O39="",M39=""),"",ROUND(O39*M39/60,1))</f>
      </c>
      <c r="Q39" s="17">
        <f>IF(P39="","",ROUND(P39*Timekost,0))</f>
      </c>
      <c r="R39" s="5"/>
      <c r="S39" s="5"/>
      <c r="T39" s="5"/>
    </row>
    <row r="40" spans="1:20" x14ac:dyDescent="0.25">
      <c r="A40" s="5"/>
      <c r="B40" s="5"/>
      <c r="C40" s="5"/>
      <c r="D40" s="6"/>
      <c r="E40" s="12"/>
      <c r="F40" s="13"/>
      <c r="G40" s="13"/>
      <c r="H40" s="13"/>
      <c r="I40" s="13"/>
      <c r="J40" s="13"/>
      <c r="K40" s="13"/>
      <c r="L40" s="14">
        <f>IF($A40="","",COUNTIF(G40:K40,"x"))</f>
      </c>
      <c r="M40" s="14">
        <f>IF($A40="","",L40*52)</f>
      </c>
      <c r="N40" s="15">
        <f>IF($D40="","",IFERROR(VLOOKUP($D40,Romtyper,3,FALSE),""))</f>
      </c>
      <c r="O40" s="16">
        <f>IF(OR($E40="",N40=""),"",ROUND($E40*N40+Riggtid,1))</f>
      </c>
      <c r="P40" s="16">
        <f>IF(OR(O40="",M40=""),"",ROUND(O40*M40/60,1))</f>
      </c>
      <c r="Q40" s="17">
        <f>IF(P40="","",ROUND(P40*Timekost,0))</f>
      </c>
      <c r="R40" s="5"/>
      <c r="S40" s="5"/>
      <c r="T40" s="5"/>
    </row>
    <row r="41" spans="1:20" x14ac:dyDescent="0.25">
      <c r="A41" s="5"/>
      <c r="B41" s="5"/>
      <c r="C41" s="5"/>
      <c r="D41" s="6"/>
      <c r="E41" s="12"/>
      <c r="F41" s="13"/>
      <c r="G41" s="13"/>
      <c r="H41" s="13"/>
      <c r="I41" s="13"/>
      <c r="J41" s="13"/>
      <c r="K41" s="13"/>
      <c r="L41" s="14">
        <f>IF($A41="","",COUNTIF(G41:K41,"x"))</f>
      </c>
      <c r="M41" s="14">
        <f>IF($A41="","",L41*52)</f>
      </c>
      <c r="N41" s="15">
        <f>IF($D41="","",IFERROR(VLOOKUP($D41,Romtyper,3,FALSE),""))</f>
      </c>
      <c r="O41" s="16">
        <f>IF(OR($E41="",N41=""),"",ROUND($E41*N41+Riggtid,1))</f>
      </c>
      <c r="P41" s="16">
        <f>IF(OR(O41="",M41=""),"",ROUND(O41*M41/60,1))</f>
      </c>
      <c r="Q41" s="17">
        <f>IF(P41="","",ROUND(P41*Timekost,0))</f>
      </c>
      <c r="R41" s="5"/>
      <c r="S41" s="5"/>
      <c r="T41" s="5"/>
    </row>
    <row r="42" spans="1:20" x14ac:dyDescent="0.25">
      <c r="A42" s="5"/>
      <c r="B42" s="5"/>
      <c r="C42" s="5"/>
      <c r="D42" s="6"/>
      <c r="E42" s="12"/>
      <c r="F42" s="13"/>
      <c r="G42" s="13"/>
      <c r="H42" s="13"/>
      <c r="I42" s="13"/>
      <c r="J42" s="13"/>
      <c r="K42" s="13"/>
      <c r="L42" s="14">
        <f>IF($A42="","",COUNTIF(G42:K42,"x"))</f>
      </c>
      <c r="M42" s="14">
        <f>IF($A42="","",L42*52)</f>
      </c>
      <c r="N42" s="15">
        <f>IF($D42="","",IFERROR(VLOOKUP($D42,Romtyper,3,FALSE),""))</f>
      </c>
      <c r="O42" s="16">
        <f>IF(OR($E42="",N42=""),"",ROUND($E42*N42+Riggtid,1))</f>
      </c>
      <c r="P42" s="16">
        <f>IF(OR(O42="",M42=""),"",ROUND(O42*M42/60,1))</f>
      </c>
      <c r="Q42" s="17">
        <f>IF(P42="","",ROUND(P42*Timekost,0))</f>
      </c>
      <c r="R42" s="5"/>
      <c r="S42" s="5"/>
      <c r="T42" s="5"/>
    </row>
    <row r="43" spans="1:20" x14ac:dyDescent="0.25">
      <c r="A43" s="5"/>
      <c r="B43" s="5"/>
      <c r="C43" s="5"/>
      <c r="D43" s="6"/>
      <c r="E43" s="12"/>
      <c r="F43" s="13"/>
      <c r="G43" s="13"/>
      <c r="H43" s="13"/>
      <c r="I43" s="13"/>
      <c r="J43" s="13"/>
      <c r="K43" s="13"/>
      <c r="L43" s="14">
        <f>IF($A43="","",COUNTIF(G43:K43,"x"))</f>
      </c>
      <c r="M43" s="14">
        <f>IF($A43="","",L43*52)</f>
      </c>
      <c r="N43" s="15">
        <f>IF($D43="","",IFERROR(VLOOKUP($D43,Romtyper,3,FALSE),""))</f>
      </c>
      <c r="O43" s="16">
        <f>IF(OR($E43="",N43=""),"",ROUND($E43*N43+Riggtid,1))</f>
      </c>
      <c r="P43" s="16">
        <f>IF(OR(O43="",M43=""),"",ROUND(O43*M43/60,1))</f>
      </c>
      <c r="Q43" s="17">
        <f>IF(P43="","",ROUND(P43*Timekost,0))</f>
      </c>
      <c r="R43" s="5"/>
      <c r="S43" s="5"/>
      <c r="T43" s="5"/>
    </row>
    <row r="44" spans="1:20" x14ac:dyDescent="0.25">
      <c r="A44" s="5"/>
      <c r="B44" s="5"/>
      <c r="C44" s="5"/>
      <c r="D44" s="6"/>
      <c r="E44" s="12"/>
      <c r="F44" s="13"/>
      <c r="G44" s="13"/>
      <c r="H44" s="13"/>
      <c r="I44" s="13"/>
      <c r="J44" s="13"/>
      <c r="K44" s="13"/>
      <c r="L44" s="14">
        <f>IF($A44="","",COUNTIF(G44:K44,"x"))</f>
      </c>
      <c r="M44" s="14">
        <f>IF($A44="","",L44*52)</f>
      </c>
      <c r="N44" s="15">
        <f>IF($D44="","",IFERROR(VLOOKUP($D44,Romtyper,3,FALSE),""))</f>
      </c>
      <c r="O44" s="16">
        <f>IF(OR($E44="",N44=""),"",ROUND($E44*N44+Riggtid,1))</f>
      </c>
      <c r="P44" s="16">
        <f>IF(OR(O44="",M44=""),"",ROUND(O44*M44/60,1))</f>
      </c>
      <c r="Q44" s="17">
        <f>IF(P44="","",ROUND(P44*Timekost,0))</f>
      </c>
      <c r="R44" s="5"/>
      <c r="S44" s="5"/>
      <c r="T44" s="5"/>
    </row>
    <row r="45" spans="1:20" x14ac:dyDescent="0.25">
      <c r="A45" s="5"/>
      <c r="B45" s="5"/>
      <c r="C45" s="5"/>
      <c r="D45" s="6"/>
      <c r="E45" s="12"/>
      <c r="F45" s="13"/>
      <c r="G45" s="13"/>
      <c r="H45" s="13"/>
      <c r="I45" s="13"/>
      <c r="J45" s="13"/>
      <c r="K45" s="13"/>
      <c r="L45" s="14">
        <f>IF($A45="","",COUNTIF(G45:K45,"x"))</f>
      </c>
      <c r="M45" s="14">
        <f>IF($A45="","",L45*52)</f>
      </c>
      <c r="N45" s="15">
        <f>IF($D45="","",IFERROR(VLOOKUP($D45,Romtyper,3,FALSE),""))</f>
      </c>
      <c r="O45" s="16">
        <f>IF(OR($E45="",N45=""),"",ROUND($E45*N45+Riggtid,1))</f>
      </c>
      <c r="P45" s="16">
        <f>IF(OR(O45="",M45=""),"",ROUND(O45*M45/60,1))</f>
      </c>
      <c r="Q45" s="17">
        <f>IF(P45="","",ROUND(P45*Timekost,0))</f>
      </c>
      <c r="R45" s="5"/>
      <c r="S45" s="5"/>
      <c r="T45" s="5"/>
    </row>
    <row r="46" spans="1:20" x14ac:dyDescent="0.25">
      <c r="A46" s="5"/>
      <c r="B46" s="5"/>
      <c r="C46" s="5"/>
      <c r="D46" s="6"/>
      <c r="E46" s="12"/>
      <c r="F46" s="13"/>
      <c r="G46" s="13"/>
      <c r="H46" s="13"/>
      <c r="I46" s="13"/>
      <c r="J46" s="13"/>
      <c r="K46" s="13"/>
      <c r="L46" s="14">
        <f>IF($A46="","",COUNTIF(G46:K46,"x"))</f>
      </c>
      <c r="M46" s="14">
        <f>IF($A46="","",L46*52)</f>
      </c>
      <c r="N46" s="15">
        <f>IF($D46="","",IFERROR(VLOOKUP($D46,Romtyper,3,FALSE),""))</f>
      </c>
      <c r="O46" s="16">
        <f>IF(OR($E46="",N46=""),"",ROUND($E46*N46+Riggtid,1))</f>
      </c>
      <c r="P46" s="16">
        <f>IF(OR(O46="",M46=""),"",ROUND(O46*M46/60,1))</f>
      </c>
      <c r="Q46" s="17">
        <f>IF(P46="","",ROUND(P46*Timekost,0))</f>
      </c>
      <c r="R46" s="5"/>
      <c r="S46" s="5"/>
      <c r="T46" s="5"/>
    </row>
    <row r="47" spans="1:20" x14ac:dyDescent="0.25">
      <c r="A47" s="5"/>
      <c r="B47" s="5"/>
      <c r="C47" s="5"/>
      <c r="D47" s="6"/>
      <c r="E47" s="12"/>
      <c r="F47" s="13"/>
      <c r="G47" s="13"/>
      <c r="H47" s="13"/>
      <c r="I47" s="13"/>
      <c r="J47" s="13"/>
      <c r="K47" s="13"/>
      <c r="L47" s="14">
        <f>IF($A47="","",COUNTIF(G47:K47,"x"))</f>
      </c>
      <c r="M47" s="14">
        <f>IF($A47="","",L47*52)</f>
      </c>
      <c r="N47" s="15">
        <f>IF($D47="","",IFERROR(VLOOKUP($D47,Romtyper,3,FALSE),""))</f>
      </c>
      <c r="O47" s="16">
        <f>IF(OR($E47="",N47=""),"",ROUND($E47*N47+Riggtid,1))</f>
      </c>
      <c r="P47" s="16">
        <f>IF(OR(O47="",M47=""),"",ROUND(O47*M47/60,1))</f>
      </c>
      <c r="Q47" s="17">
        <f>IF(P47="","",ROUND(P47*Timekost,0))</f>
      </c>
      <c r="R47" s="5"/>
      <c r="S47" s="5"/>
      <c r="T47" s="5"/>
    </row>
    <row r="48" spans="1:20" x14ac:dyDescent="0.25">
      <c r="A48" s="5"/>
      <c r="B48" s="5"/>
      <c r="C48" s="5"/>
      <c r="D48" s="6"/>
      <c r="E48" s="12"/>
      <c r="F48" s="13"/>
      <c r="G48" s="13"/>
      <c r="H48" s="13"/>
      <c r="I48" s="13"/>
      <c r="J48" s="13"/>
      <c r="K48" s="13"/>
      <c r="L48" s="14">
        <f>IF($A48="","",COUNTIF(G48:K48,"x"))</f>
      </c>
      <c r="M48" s="14">
        <f>IF($A48="","",L48*52)</f>
      </c>
      <c r="N48" s="15">
        <f>IF($D48="","",IFERROR(VLOOKUP($D48,Romtyper,3,FALSE),""))</f>
      </c>
      <c r="O48" s="16">
        <f>IF(OR($E48="",N48=""),"",ROUND($E48*N48+Riggtid,1))</f>
      </c>
      <c r="P48" s="16">
        <f>IF(OR(O48="",M48=""),"",ROUND(O48*M48/60,1))</f>
      </c>
      <c r="Q48" s="17">
        <f>IF(P48="","",ROUND(P48*Timekost,0))</f>
      </c>
      <c r="R48" s="5"/>
      <c r="S48" s="5"/>
      <c r="T48" s="5"/>
    </row>
    <row r="49" spans="1:20" x14ac:dyDescent="0.25">
      <c r="A49" s="5"/>
      <c r="B49" s="5"/>
      <c r="C49" s="5"/>
      <c r="D49" s="6"/>
      <c r="E49" s="12"/>
      <c r="F49" s="13"/>
      <c r="G49" s="13"/>
      <c r="H49" s="13"/>
      <c r="I49" s="13"/>
      <c r="J49" s="13"/>
      <c r="K49" s="13"/>
      <c r="L49" s="14">
        <f>IF($A49="","",COUNTIF(G49:K49,"x"))</f>
      </c>
      <c r="M49" s="14">
        <f>IF($A49="","",L49*52)</f>
      </c>
      <c r="N49" s="15">
        <f>IF($D49="","",IFERROR(VLOOKUP($D49,Romtyper,3,FALSE),""))</f>
      </c>
      <c r="O49" s="16">
        <f>IF(OR($E49="",N49=""),"",ROUND($E49*N49+Riggtid,1))</f>
      </c>
      <c r="P49" s="16">
        <f>IF(OR(O49="",M49=""),"",ROUND(O49*M49/60,1))</f>
      </c>
      <c r="Q49" s="17">
        <f>IF(P49="","",ROUND(P49*Timekost,0))</f>
      </c>
      <c r="R49" s="5"/>
      <c r="S49" s="5"/>
      <c r="T49" s="5"/>
    </row>
    <row r="50" spans="1:20" x14ac:dyDescent="0.25">
      <c r="A50" s="5"/>
      <c r="B50" s="5"/>
      <c r="C50" s="5"/>
      <c r="D50" s="6"/>
      <c r="E50" s="12"/>
      <c r="F50" s="13"/>
      <c r="G50" s="13"/>
      <c r="H50" s="13"/>
      <c r="I50" s="13"/>
      <c r="J50" s="13"/>
      <c r="K50" s="13"/>
      <c r="L50" s="14">
        <f>IF($A50="","",COUNTIF(G50:K50,"x"))</f>
      </c>
      <c r="M50" s="14">
        <f>IF($A50="","",L50*52)</f>
      </c>
      <c r="N50" s="15">
        <f>IF($D50="","",IFERROR(VLOOKUP($D50,Romtyper,3,FALSE),""))</f>
      </c>
      <c r="O50" s="16">
        <f>IF(OR($E50="",N50=""),"",ROUND($E50*N50+Riggtid,1))</f>
      </c>
      <c r="P50" s="16">
        <f>IF(OR(O50="",M50=""),"",ROUND(O50*M50/60,1))</f>
      </c>
      <c r="Q50" s="17">
        <f>IF(P50="","",ROUND(P50*Timekost,0))</f>
      </c>
      <c r="R50" s="5"/>
      <c r="S50" s="5"/>
      <c r="T50" s="5"/>
    </row>
    <row r="51" spans="1:20" x14ac:dyDescent="0.25">
      <c r="A51" s="5"/>
      <c r="B51" s="5"/>
      <c r="C51" s="5"/>
      <c r="D51" s="6"/>
      <c r="E51" s="12"/>
      <c r="F51" s="13"/>
      <c r="G51" s="13"/>
      <c r="H51" s="13"/>
      <c r="I51" s="13"/>
      <c r="J51" s="13"/>
      <c r="K51" s="13"/>
      <c r="L51" s="14">
        <f>IF($A51="","",COUNTIF(G51:K51,"x"))</f>
      </c>
      <c r="M51" s="14">
        <f>IF($A51="","",L51*52)</f>
      </c>
      <c r="N51" s="15">
        <f>IF($D51="","",IFERROR(VLOOKUP($D51,Romtyper,3,FALSE),""))</f>
      </c>
      <c r="O51" s="16">
        <f>IF(OR($E51="",N51=""),"",ROUND($E51*N51+Riggtid,1))</f>
      </c>
      <c r="P51" s="16">
        <f>IF(OR(O51="",M51=""),"",ROUND(O51*M51/60,1))</f>
      </c>
      <c r="Q51" s="17">
        <f>IF(P51="","",ROUND(P51*Timekost,0))</f>
      </c>
      <c r="R51" s="5"/>
      <c r="S51" s="5"/>
      <c r="T51" s="5"/>
    </row>
    <row r="52" spans="1:20" x14ac:dyDescent="0.25">
      <c r="A52" s="5"/>
      <c r="B52" s="5"/>
      <c r="C52" s="5"/>
      <c r="D52" s="6"/>
      <c r="E52" s="12"/>
      <c r="F52" s="13"/>
      <c r="G52" s="13"/>
      <c r="H52" s="13"/>
      <c r="I52" s="13"/>
      <c r="J52" s="13"/>
      <c r="K52" s="13"/>
      <c r="L52" s="14">
        <f>IF($A52="","",COUNTIF(G52:K52,"x"))</f>
      </c>
      <c r="M52" s="14">
        <f>IF($A52="","",L52*52)</f>
      </c>
      <c r="N52" s="15">
        <f>IF($D52="","",IFERROR(VLOOKUP($D52,Romtyper,3,FALSE),""))</f>
      </c>
      <c r="O52" s="16">
        <f>IF(OR($E52="",N52=""),"",ROUND($E52*N52+Riggtid,1))</f>
      </c>
      <c r="P52" s="16">
        <f>IF(OR(O52="",M52=""),"",ROUND(O52*M52/60,1))</f>
      </c>
      <c r="Q52" s="17">
        <f>IF(P52="","",ROUND(P52*Timekost,0))</f>
      </c>
      <c r="R52" s="5"/>
      <c r="S52" s="5"/>
      <c r="T52" s="5"/>
    </row>
    <row r="53" spans="1:20" x14ac:dyDescent="0.25">
      <c r="A53" s="5"/>
      <c r="B53" s="5"/>
      <c r="C53" s="5"/>
      <c r="D53" s="6"/>
      <c r="E53" s="12"/>
      <c r="F53" s="13"/>
      <c r="G53" s="13"/>
      <c r="H53" s="13"/>
      <c r="I53" s="13"/>
      <c r="J53" s="13"/>
      <c r="K53" s="13"/>
      <c r="L53" s="14">
        <f>IF($A53="","",COUNTIF(G53:K53,"x"))</f>
      </c>
      <c r="M53" s="14">
        <f>IF($A53="","",L53*52)</f>
      </c>
      <c r="N53" s="15">
        <f>IF($D53="","",IFERROR(VLOOKUP($D53,Romtyper,3,FALSE),""))</f>
      </c>
      <c r="O53" s="16">
        <f>IF(OR($E53="",N53=""),"",ROUND($E53*N53+Riggtid,1))</f>
      </c>
      <c r="P53" s="16">
        <f>IF(OR(O53="",M53=""),"",ROUND(O53*M53/60,1))</f>
      </c>
      <c r="Q53" s="17">
        <f>IF(P53="","",ROUND(P53*Timekost,0))</f>
      </c>
      <c r="R53" s="5"/>
      <c r="S53" s="5"/>
      <c r="T53" s="5"/>
    </row>
    <row r="54" spans="1:20" x14ac:dyDescent="0.25">
      <c r="A54" s="5"/>
      <c r="B54" s="5"/>
      <c r="C54" s="5"/>
      <c r="D54" s="6"/>
      <c r="E54" s="12"/>
      <c r="F54" s="13"/>
      <c r="G54" s="13"/>
      <c r="H54" s="13"/>
      <c r="I54" s="13"/>
      <c r="J54" s="13"/>
      <c r="K54" s="13"/>
      <c r="L54" s="14">
        <f>IF($A54="","",COUNTIF(G54:K54,"x"))</f>
      </c>
      <c r="M54" s="14">
        <f>IF($A54="","",L54*52)</f>
      </c>
      <c r="N54" s="15">
        <f>IF($D54="","",IFERROR(VLOOKUP($D54,Romtyper,3,FALSE),""))</f>
      </c>
      <c r="O54" s="16">
        <f>IF(OR($E54="",N54=""),"",ROUND($E54*N54+Riggtid,1))</f>
      </c>
      <c r="P54" s="16">
        <f>IF(OR(O54="",M54=""),"",ROUND(O54*M54/60,1))</f>
      </c>
      <c r="Q54" s="17">
        <f>IF(P54="","",ROUND(P54*Timekost,0))</f>
      </c>
      <c r="R54" s="5"/>
      <c r="S54" s="5"/>
      <c r="T54" s="5"/>
    </row>
    <row r="55" spans="1:20" x14ac:dyDescent="0.25">
      <c r="A55" s="5"/>
      <c r="B55" s="5"/>
      <c r="C55" s="5"/>
      <c r="D55" s="6"/>
      <c r="E55" s="12"/>
      <c r="F55" s="13"/>
      <c r="G55" s="13"/>
      <c r="H55" s="13"/>
      <c r="I55" s="13"/>
      <c r="J55" s="13"/>
      <c r="K55" s="13"/>
      <c r="L55" s="14">
        <f>IF($A55="","",COUNTIF(G55:K55,"x"))</f>
      </c>
      <c r="M55" s="14">
        <f>IF($A55="","",L55*52)</f>
      </c>
      <c r="N55" s="15">
        <f>IF($D55="","",IFERROR(VLOOKUP($D55,Romtyper,3,FALSE),""))</f>
      </c>
      <c r="O55" s="16">
        <f>IF(OR($E55="",N55=""),"",ROUND($E55*N55+Riggtid,1))</f>
      </c>
      <c r="P55" s="16">
        <f>IF(OR(O55="",M55=""),"",ROUND(O55*M55/60,1))</f>
      </c>
      <c r="Q55" s="17">
        <f>IF(P55="","",ROUND(P55*Timekost,0))</f>
      </c>
      <c r="R55" s="5"/>
      <c r="S55" s="5"/>
      <c r="T55" s="5"/>
    </row>
    <row r="56" spans="1:20" x14ac:dyDescent="0.25">
      <c r="A56" s="5"/>
      <c r="B56" s="5"/>
      <c r="C56" s="5"/>
      <c r="D56" s="6"/>
      <c r="E56" s="12"/>
      <c r="F56" s="13"/>
      <c r="G56" s="13"/>
      <c r="H56" s="13"/>
      <c r="I56" s="13"/>
      <c r="J56" s="13"/>
      <c r="K56" s="13"/>
      <c r="L56" s="14">
        <f>IF($A56="","",COUNTIF(G56:K56,"x"))</f>
      </c>
      <c r="M56" s="14">
        <f>IF($A56="","",L56*52)</f>
      </c>
      <c r="N56" s="15">
        <f>IF($D56="","",IFERROR(VLOOKUP($D56,Romtyper,3,FALSE),""))</f>
      </c>
      <c r="O56" s="16">
        <f>IF(OR($E56="",N56=""),"",ROUND($E56*N56+Riggtid,1))</f>
      </c>
      <c r="P56" s="16">
        <f>IF(OR(O56="",M56=""),"",ROUND(O56*M56/60,1))</f>
      </c>
      <c r="Q56" s="17">
        <f>IF(P56="","",ROUND(P56*Timekost,0))</f>
      </c>
      <c r="R56" s="5"/>
      <c r="S56" s="5"/>
      <c r="T56" s="5"/>
    </row>
    <row r="57" spans="1:20" x14ac:dyDescent="0.25">
      <c r="A57" s="5"/>
      <c r="B57" s="5"/>
      <c r="C57" s="5"/>
      <c r="D57" s="6"/>
      <c r="E57" s="12"/>
      <c r="F57" s="13"/>
      <c r="G57" s="13"/>
      <c r="H57" s="13"/>
      <c r="I57" s="13"/>
      <c r="J57" s="13"/>
      <c r="K57" s="13"/>
      <c r="L57" s="14">
        <f>IF($A57="","",COUNTIF(G57:K57,"x"))</f>
      </c>
      <c r="M57" s="14">
        <f>IF($A57="","",L57*52)</f>
      </c>
      <c r="N57" s="15">
        <f>IF($D57="","",IFERROR(VLOOKUP($D57,Romtyper,3,FALSE),""))</f>
      </c>
      <c r="O57" s="16">
        <f>IF(OR($E57="",N57=""),"",ROUND($E57*N57+Riggtid,1))</f>
      </c>
      <c r="P57" s="16">
        <f>IF(OR(O57="",M57=""),"",ROUND(O57*M57/60,1))</f>
      </c>
      <c r="Q57" s="17">
        <f>IF(P57="","",ROUND(P57*Timekost,0))</f>
      </c>
      <c r="R57" s="5"/>
      <c r="S57" s="5"/>
      <c r="T57" s="5"/>
    </row>
    <row r="58" spans="1:20" x14ac:dyDescent="0.25">
      <c r="A58" s="5"/>
      <c r="B58" s="5"/>
      <c r="C58" s="5"/>
      <c r="D58" s="6"/>
      <c r="E58" s="12"/>
      <c r="F58" s="13"/>
      <c r="G58" s="13"/>
      <c r="H58" s="13"/>
      <c r="I58" s="13"/>
      <c r="J58" s="13"/>
      <c r="K58" s="13"/>
      <c r="L58" s="14">
        <f>IF($A58="","",COUNTIF(G58:K58,"x"))</f>
      </c>
      <c r="M58" s="14">
        <f>IF($A58="","",L58*52)</f>
      </c>
      <c r="N58" s="15">
        <f>IF($D58="","",IFERROR(VLOOKUP($D58,Romtyper,3,FALSE),""))</f>
      </c>
      <c r="O58" s="16">
        <f>IF(OR($E58="",N58=""),"",ROUND($E58*N58+Riggtid,1))</f>
      </c>
      <c r="P58" s="16">
        <f>IF(OR(O58="",M58=""),"",ROUND(O58*M58/60,1))</f>
      </c>
      <c r="Q58" s="17">
        <f>IF(P58="","",ROUND(P58*Timekost,0))</f>
      </c>
      <c r="R58" s="5"/>
      <c r="S58" s="5"/>
      <c r="T58" s="5"/>
    </row>
    <row r="59" spans="1:20" x14ac:dyDescent="0.25">
      <c r="A59" s="5"/>
      <c r="B59" s="5"/>
      <c r="C59" s="5"/>
      <c r="D59" s="6"/>
      <c r="E59" s="12"/>
      <c r="F59" s="13"/>
      <c r="G59" s="13"/>
      <c r="H59" s="13"/>
      <c r="I59" s="13"/>
      <c r="J59" s="13"/>
      <c r="K59" s="13"/>
      <c r="L59" s="14">
        <f>IF($A59="","",COUNTIF(G59:K59,"x"))</f>
      </c>
      <c r="M59" s="14">
        <f>IF($A59="","",L59*52)</f>
      </c>
      <c r="N59" s="15">
        <f>IF($D59="","",IFERROR(VLOOKUP($D59,Romtyper,3,FALSE),""))</f>
      </c>
      <c r="O59" s="16">
        <f>IF(OR($E59="",N59=""),"",ROUND($E59*N59+Riggtid,1))</f>
      </c>
      <c r="P59" s="16">
        <f>IF(OR(O59="",M59=""),"",ROUND(O59*M59/60,1))</f>
      </c>
      <c r="Q59" s="17">
        <f>IF(P59="","",ROUND(P59*Timekost,0))</f>
      </c>
      <c r="R59" s="5"/>
      <c r="S59" s="5"/>
      <c r="T59" s="5"/>
    </row>
    <row r="60" spans="1:20" x14ac:dyDescent="0.25">
      <c r="A60" s="5"/>
      <c r="B60" s="5"/>
      <c r="C60" s="5"/>
      <c r="D60" s="6"/>
      <c r="E60" s="12"/>
      <c r="F60" s="13"/>
      <c r="G60" s="13"/>
      <c r="H60" s="13"/>
      <c r="I60" s="13"/>
      <c r="J60" s="13"/>
      <c r="K60" s="13"/>
      <c r="L60" s="14">
        <f>IF($A60="","",COUNTIF(G60:K60,"x"))</f>
      </c>
      <c r="M60" s="14">
        <f>IF($A60="","",L60*52)</f>
      </c>
      <c r="N60" s="15">
        <f>IF($D60="","",IFERROR(VLOOKUP($D60,Romtyper,3,FALSE),""))</f>
      </c>
      <c r="O60" s="16">
        <f>IF(OR($E60="",N60=""),"",ROUND($E60*N60+Riggtid,1))</f>
      </c>
      <c r="P60" s="16">
        <f>IF(OR(O60="",M60=""),"",ROUND(O60*M60/60,1))</f>
      </c>
      <c r="Q60" s="17">
        <f>IF(P60="","",ROUND(P60*Timekost,0))</f>
      </c>
      <c r="R60" s="5"/>
      <c r="S60" s="5"/>
      <c r="T60" s="5"/>
    </row>
    <row r="61" spans="1:20" x14ac:dyDescent="0.25">
      <c r="A61" s="5"/>
      <c r="B61" s="5"/>
      <c r="C61" s="5"/>
      <c r="D61" s="6"/>
      <c r="E61" s="12"/>
      <c r="F61" s="13"/>
      <c r="G61" s="13"/>
      <c r="H61" s="13"/>
      <c r="I61" s="13"/>
      <c r="J61" s="13"/>
      <c r="K61" s="13"/>
      <c r="L61" s="14">
        <f>IF($A61="","",COUNTIF(G61:K61,"x"))</f>
      </c>
      <c r="M61" s="14">
        <f>IF($A61="","",L61*52)</f>
      </c>
      <c r="N61" s="15">
        <f>IF($D61="","",IFERROR(VLOOKUP($D61,Romtyper,3,FALSE),""))</f>
      </c>
      <c r="O61" s="16">
        <f>IF(OR($E61="",N61=""),"",ROUND($E61*N61+Riggtid,1))</f>
      </c>
      <c r="P61" s="16">
        <f>IF(OR(O61="",M61=""),"",ROUND(O61*M61/60,1))</f>
      </c>
      <c r="Q61" s="17">
        <f>IF(P61="","",ROUND(P61*Timekost,0))</f>
      </c>
      <c r="R61" s="5"/>
      <c r="S61" s="5"/>
      <c r="T61" s="5"/>
    </row>
    <row r="62" spans="1:20" x14ac:dyDescent="0.25">
      <c r="A62" s="5"/>
      <c r="B62" s="5"/>
      <c r="C62" s="5"/>
      <c r="D62" s="6"/>
      <c r="E62" s="12"/>
      <c r="F62" s="13"/>
      <c r="G62" s="13"/>
      <c r="H62" s="13"/>
      <c r="I62" s="13"/>
      <c r="J62" s="13"/>
      <c r="K62" s="13"/>
      <c r="L62" s="14">
        <f>IF($A62="","",COUNTIF(G62:K62,"x"))</f>
      </c>
      <c r="M62" s="14">
        <f>IF($A62="","",L62*52)</f>
      </c>
      <c r="N62" s="15">
        <f>IF($D62="","",IFERROR(VLOOKUP($D62,Romtyper,3,FALSE),""))</f>
      </c>
      <c r="O62" s="16">
        <f>IF(OR($E62="",N62=""),"",ROUND($E62*N62+Riggtid,1))</f>
      </c>
      <c r="P62" s="16">
        <f>IF(OR(O62="",M62=""),"",ROUND(O62*M62/60,1))</f>
      </c>
      <c r="Q62" s="17">
        <f>IF(P62="","",ROUND(P62*Timekost,0))</f>
      </c>
      <c r="R62" s="5"/>
      <c r="S62" s="5"/>
      <c r="T62" s="5"/>
    </row>
    <row r="63" spans="1:20" x14ac:dyDescent="0.25">
      <c r="A63" s="5"/>
      <c r="B63" s="5"/>
      <c r="C63" s="5"/>
      <c r="D63" s="6"/>
      <c r="E63" s="12"/>
      <c r="F63" s="13"/>
      <c r="G63" s="13"/>
      <c r="H63" s="13"/>
      <c r="I63" s="13"/>
      <c r="J63" s="13"/>
      <c r="K63" s="13"/>
      <c r="L63" s="14">
        <f>IF($A63="","",COUNTIF(G63:K63,"x"))</f>
      </c>
      <c r="M63" s="14">
        <f>IF($A63="","",L63*52)</f>
      </c>
      <c r="N63" s="15">
        <f>IF($D63="","",IFERROR(VLOOKUP($D63,Romtyper,3,FALSE),""))</f>
      </c>
      <c r="O63" s="16">
        <f>IF(OR($E63="",N63=""),"",ROUND($E63*N63+Riggtid,1))</f>
      </c>
      <c r="P63" s="16">
        <f>IF(OR(O63="",M63=""),"",ROUND(O63*M63/60,1))</f>
      </c>
      <c r="Q63" s="17">
        <f>IF(P63="","",ROUND(P63*Timekost,0))</f>
      </c>
      <c r="R63" s="5"/>
      <c r="S63" s="5"/>
      <c r="T63" s="5"/>
    </row>
    <row r="64" spans="1:20" x14ac:dyDescent="0.25">
      <c r="A64" s="5"/>
      <c r="B64" s="5"/>
      <c r="C64" s="5"/>
      <c r="D64" s="6"/>
      <c r="E64" s="12"/>
      <c r="F64" s="13"/>
      <c r="G64" s="13"/>
      <c r="H64" s="13"/>
      <c r="I64" s="13"/>
      <c r="J64" s="13"/>
      <c r="K64" s="13"/>
      <c r="L64" s="14">
        <f>IF($A64="","",COUNTIF(G64:K64,"x"))</f>
      </c>
      <c r="M64" s="14">
        <f>IF($A64="","",L64*52)</f>
      </c>
      <c r="N64" s="15">
        <f>IF($D64="","",IFERROR(VLOOKUP($D64,Romtyper,3,FALSE),""))</f>
      </c>
      <c r="O64" s="16">
        <f>IF(OR($E64="",N64=""),"",ROUND($E64*N64+Riggtid,1))</f>
      </c>
      <c r="P64" s="16">
        <f>IF(OR(O64="",M64=""),"",ROUND(O64*M64/60,1))</f>
      </c>
      <c r="Q64" s="17">
        <f>IF(P64="","",ROUND(P64*Timekost,0))</f>
      </c>
      <c r="R64" s="5"/>
      <c r="S64" s="5"/>
      <c r="T64" s="5"/>
    </row>
    <row r="65" spans="1:20" x14ac:dyDescent="0.25">
      <c r="A65" s="5"/>
      <c r="B65" s="5"/>
      <c r="C65" s="5"/>
      <c r="D65" s="6"/>
      <c r="E65" s="12"/>
      <c r="F65" s="13"/>
      <c r="G65" s="13"/>
      <c r="H65" s="13"/>
      <c r="I65" s="13"/>
      <c r="J65" s="13"/>
      <c r="K65" s="13"/>
      <c r="L65" s="14">
        <f>IF($A65="","",COUNTIF(G65:K65,"x"))</f>
      </c>
      <c r="M65" s="14">
        <f>IF($A65="","",L65*52)</f>
      </c>
      <c r="N65" s="15">
        <f>IF($D65="","",IFERROR(VLOOKUP($D65,Romtyper,3,FALSE),""))</f>
      </c>
      <c r="O65" s="16">
        <f>IF(OR($E65="",N65=""),"",ROUND($E65*N65+Riggtid,1))</f>
      </c>
      <c r="P65" s="16">
        <f>IF(OR(O65="",M65=""),"",ROUND(O65*M65/60,1))</f>
      </c>
      <c r="Q65" s="17">
        <f>IF(P65="","",ROUND(P65*Timekost,0))</f>
      </c>
      <c r="R65" s="5"/>
      <c r="S65" s="5"/>
      <c r="T65" s="5"/>
    </row>
    <row r="66" spans="1:20" x14ac:dyDescent="0.25">
      <c r="A66" s="5"/>
      <c r="B66" s="5"/>
      <c r="C66" s="5"/>
      <c r="D66" s="6"/>
      <c r="E66" s="12"/>
      <c r="F66" s="13"/>
      <c r="G66" s="13"/>
      <c r="H66" s="13"/>
      <c r="I66" s="13"/>
      <c r="J66" s="13"/>
      <c r="K66" s="13"/>
      <c r="L66" s="14">
        <f>IF($A66="","",COUNTIF(G66:K66,"x"))</f>
      </c>
      <c r="M66" s="14">
        <f>IF($A66="","",L66*52)</f>
      </c>
      <c r="N66" s="15">
        <f>IF($D66="","",IFERROR(VLOOKUP($D66,Romtyper,3,FALSE),""))</f>
      </c>
      <c r="O66" s="16">
        <f>IF(OR($E66="",N66=""),"",ROUND($E66*N66+Riggtid,1))</f>
      </c>
      <c r="P66" s="16">
        <f>IF(OR(O66="",M66=""),"",ROUND(O66*M66/60,1))</f>
      </c>
      <c r="Q66" s="17">
        <f>IF(P66="","",ROUND(P66*Timekost,0))</f>
      </c>
      <c r="R66" s="5"/>
      <c r="S66" s="5"/>
      <c r="T66" s="5"/>
    </row>
    <row r="67" spans="1:20" x14ac:dyDescent="0.25">
      <c r="A67" s="5"/>
      <c r="B67" s="5"/>
      <c r="C67" s="5"/>
      <c r="D67" s="6"/>
      <c r="E67" s="12"/>
      <c r="F67" s="13"/>
      <c r="G67" s="13"/>
      <c r="H67" s="13"/>
      <c r="I67" s="13"/>
      <c r="J67" s="13"/>
      <c r="K67" s="13"/>
      <c r="L67" s="14">
        <f>IF($A67="","",COUNTIF(G67:K67,"x"))</f>
      </c>
      <c r="M67" s="14">
        <f>IF($A67="","",L67*52)</f>
      </c>
      <c r="N67" s="15">
        <f>IF($D67="","",IFERROR(VLOOKUP($D67,Romtyper,3,FALSE),""))</f>
      </c>
      <c r="O67" s="16">
        <f>IF(OR($E67="",N67=""),"",ROUND($E67*N67+Riggtid,1))</f>
      </c>
      <c r="P67" s="16">
        <f>IF(OR(O67="",M67=""),"",ROUND(O67*M67/60,1))</f>
      </c>
      <c r="Q67" s="17">
        <f>IF(P67="","",ROUND(P67*Timekost,0))</f>
      </c>
      <c r="R67" s="5"/>
      <c r="S67" s="5"/>
      <c r="T67" s="5"/>
    </row>
    <row r="68" spans="1:20" x14ac:dyDescent="0.25">
      <c r="A68" s="5"/>
      <c r="B68" s="5"/>
      <c r="C68" s="5"/>
      <c r="D68" s="6"/>
      <c r="E68" s="12"/>
      <c r="F68" s="13"/>
      <c r="G68" s="13"/>
      <c r="H68" s="13"/>
      <c r="I68" s="13"/>
      <c r="J68" s="13"/>
      <c r="K68" s="13"/>
      <c r="L68" s="14">
        <f>IF($A68="","",COUNTIF(G68:K68,"x"))</f>
      </c>
      <c r="M68" s="14">
        <f>IF($A68="","",L68*52)</f>
      </c>
      <c r="N68" s="15">
        <f>IF($D68="","",IFERROR(VLOOKUP($D68,Romtyper,3,FALSE),""))</f>
      </c>
      <c r="O68" s="16">
        <f>IF(OR($E68="",N68=""),"",ROUND($E68*N68+Riggtid,1))</f>
      </c>
      <c r="P68" s="16">
        <f>IF(OR(O68="",M68=""),"",ROUND(O68*M68/60,1))</f>
      </c>
      <c r="Q68" s="17">
        <f>IF(P68="","",ROUND(P68*Timekost,0))</f>
      </c>
      <c r="R68" s="5"/>
      <c r="S68" s="5"/>
      <c r="T68" s="5"/>
    </row>
    <row r="69" spans="1:20" x14ac:dyDescent="0.25">
      <c r="A69" s="5"/>
      <c r="B69" s="5"/>
      <c r="C69" s="5"/>
      <c r="D69" s="6"/>
      <c r="E69" s="12"/>
      <c r="F69" s="13"/>
      <c r="G69" s="13"/>
      <c r="H69" s="13"/>
      <c r="I69" s="13"/>
      <c r="J69" s="13"/>
      <c r="K69" s="13"/>
      <c r="L69" s="14">
        <f>IF($A69="","",COUNTIF(G69:K69,"x"))</f>
      </c>
      <c r="M69" s="14">
        <f>IF($A69="","",L69*52)</f>
      </c>
      <c r="N69" s="15">
        <f>IF($D69="","",IFERROR(VLOOKUP($D69,Romtyper,3,FALSE),""))</f>
      </c>
      <c r="O69" s="16">
        <f>IF(OR($E69="",N69=""),"",ROUND($E69*N69+Riggtid,1))</f>
      </c>
      <c r="P69" s="16">
        <f>IF(OR(O69="",M69=""),"",ROUND(O69*M69/60,1))</f>
      </c>
      <c r="Q69" s="17">
        <f>IF(P69="","",ROUND(P69*Timekost,0))</f>
      </c>
      <c r="R69" s="5"/>
      <c r="S69" s="5"/>
      <c r="T69" s="5"/>
    </row>
    <row r="70" spans="1:20" x14ac:dyDescent="0.25">
      <c r="A70" s="5"/>
      <c r="B70" s="5"/>
      <c r="C70" s="5"/>
      <c r="D70" s="6"/>
      <c r="E70" s="12"/>
      <c r="F70" s="13"/>
      <c r="G70" s="13"/>
      <c r="H70" s="13"/>
      <c r="I70" s="13"/>
      <c r="J70" s="13"/>
      <c r="K70" s="13"/>
      <c r="L70" s="14">
        <f>IF($A70="","",COUNTIF(G70:K70,"x"))</f>
      </c>
      <c r="M70" s="14">
        <f>IF($A70="","",L70*52)</f>
      </c>
      <c r="N70" s="15">
        <f>IF($D70="","",IFERROR(VLOOKUP($D70,Romtyper,3,FALSE),""))</f>
      </c>
      <c r="O70" s="16">
        <f>IF(OR($E70="",N70=""),"",ROUND($E70*N70+Riggtid,1))</f>
      </c>
      <c r="P70" s="16">
        <f>IF(OR(O70="",M70=""),"",ROUND(O70*M70/60,1))</f>
      </c>
      <c r="Q70" s="17">
        <f>IF(P70="","",ROUND(P70*Timekost,0))</f>
      </c>
      <c r="R70" s="5"/>
      <c r="S70" s="5"/>
      <c r="T70" s="5"/>
    </row>
    <row r="71" spans="1:20" x14ac:dyDescent="0.25">
      <c r="A71" s="5"/>
      <c r="B71" s="5"/>
      <c r="C71" s="5"/>
      <c r="D71" s="6"/>
      <c r="E71" s="12"/>
      <c r="F71" s="13"/>
      <c r="G71" s="13"/>
      <c r="H71" s="13"/>
      <c r="I71" s="13"/>
      <c r="J71" s="13"/>
      <c r="K71" s="13"/>
      <c r="L71" s="14">
        <f>IF($A71="","",COUNTIF(G71:K71,"x"))</f>
      </c>
      <c r="M71" s="14">
        <f>IF($A71="","",L71*52)</f>
      </c>
      <c r="N71" s="15">
        <f>IF($D71="","",IFERROR(VLOOKUP($D71,Romtyper,3,FALSE),""))</f>
      </c>
      <c r="O71" s="16">
        <f>IF(OR($E71="",N71=""),"",ROUND($E71*N71+Riggtid,1))</f>
      </c>
      <c r="P71" s="16">
        <f>IF(OR(O71="",M71=""),"",ROUND(O71*M71/60,1))</f>
      </c>
      <c r="Q71" s="17">
        <f>IF(P71="","",ROUND(P71*Timekost,0))</f>
      </c>
      <c r="R71" s="5"/>
      <c r="S71" s="5"/>
      <c r="T71" s="5"/>
    </row>
    <row r="72" spans="1:20" x14ac:dyDescent="0.25">
      <c r="A72" s="5"/>
      <c r="B72" s="5"/>
      <c r="C72" s="5"/>
      <c r="D72" s="6"/>
      <c r="E72" s="12"/>
      <c r="F72" s="13"/>
      <c r="G72" s="13"/>
      <c r="H72" s="13"/>
      <c r="I72" s="13"/>
      <c r="J72" s="13"/>
      <c r="K72" s="13"/>
      <c r="L72" s="14">
        <f>IF($A72="","",COUNTIF(G72:K72,"x"))</f>
      </c>
      <c r="M72" s="14">
        <f>IF($A72="","",L72*52)</f>
      </c>
      <c r="N72" s="15">
        <f>IF($D72="","",IFERROR(VLOOKUP($D72,Romtyper,3,FALSE),""))</f>
      </c>
      <c r="O72" s="16">
        <f>IF(OR($E72="",N72=""),"",ROUND($E72*N72+Riggtid,1))</f>
      </c>
      <c r="P72" s="16">
        <f>IF(OR(O72="",M72=""),"",ROUND(O72*M72/60,1))</f>
      </c>
      <c r="Q72" s="17">
        <f>IF(P72="","",ROUND(P72*Timekost,0))</f>
      </c>
      <c r="R72" s="5"/>
      <c r="S72" s="5"/>
      <c r="T72" s="5"/>
    </row>
    <row r="73" spans="1:20" x14ac:dyDescent="0.25">
      <c r="A73" s="5"/>
      <c r="B73" s="5"/>
      <c r="C73" s="5"/>
      <c r="D73" s="6"/>
      <c r="E73" s="12"/>
      <c r="F73" s="13"/>
      <c r="G73" s="13"/>
      <c r="H73" s="13"/>
      <c r="I73" s="13"/>
      <c r="J73" s="13"/>
      <c r="K73" s="13"/>
      <c r="L73" s="14">
        <f>IF($A73="","",COUNTIF(G73:K73,"x"))</f>
      </c>
      <c r="M73" s="14">
        <f>IF($A73="","",L73*52)</f>
      </c>
      <c r="N73" s="15">
        <f>IF($D73="","",IFERROR(VLOOKUP($D73,Romtyper,3,FALSE),""))</f>
      </c>
      <c r="O73" s="16">
        <f>IF(OR($E73="",N73=""),"",ROUND($E73*N73+Riggtid,1))</f>
      </c>
      <c r="P73" s="16">
        <f>IF(OR(O73="",M73=""),"",ROUND(O73*M73/60,1))</f>
      </c>
      <c r="Q73" s="17">
        <f>IF(P73="","",ROUND(P73*Timekost,0))</f>
      </c>
      <c r="R73" s="5"/>
      <c r="S73" s="5"/>
      <c r="T73" s="5"/>
    </row>
    <row r="74" spans="1:20" x14ac:dyDescent="0.25">
      <c r="A74" s="5"/>
      <c r="B74" s="5"/>
      <c r="C74" s="5"/>
      <c r="D74" s="6"/>
      <c r="E74" s="12"/>
      <c r="F74" s="13"/>
      <c r="G74" s="13"/>
      <c r="H74" s="13"/>
      <c r="I74" s="13"/>
      <c r="J74" s="13"/>
      <c r="K74" s="13"/>
      <c r="L74" s="14">
        <f>IF($A74="","",COUNTIF(G74:K74,"x"))</f>
      </c>
      <c r="M74" s="14">
        <f>IF($A74="","",L74*52)</f>
      </c>
      <c r="N74" s="15">
        <f>IF($D74="","",IFERROR(VLOOKUP($D74,Romtyper,3,FALSE),""))</f>
      </c>
      <c r="O74" s="16">
        <f>IF(OR($E74="",N74=""),"",ROUND($E74*N74+Riggtid,1))</f>
      </c>
      <c r="P74" s="16">
        <f>IF(OR(O74="",M74=""),"",ROUND(O74*M74/60,1))</f>
      </c>
      <c r="Q74" s="17">
        <f>IF(P74="","",ROUND(P74*Timekost,0))</f>
      </c>
      <c r="R74" s="5"/>
      <c r="S74" s="5"/>
      <c r="T74" s="5"/>
    </row>
    <row r="75" spans="1:20" x14ac:dyDescent="0.25">
      <c r="A75" s="5"/>
      <c r="B75" s="5"/>
      <c r="C75" s="5"/>
      <c r="D75" s="6"/>
      <c r="E75" s="12"/>
      <c r="F75" s="13"/>
      <c r="G75" s="13"/>
      <c r="H75" s="13"/>
      <c r="I75" s="13"/>
      <c r="J75" s="13"/>
      <c r="K75" s="13"/>
      <c r="L75" s="14">
        <f>IF($A75="","",COUNTIF(G75:K75,"x"))</f>
      </c>
      <c r="M75" s="14">
        <f>IF($A75="","",L75*52)</f>
      </c>
      <c r="N75" s="15">
        <f>IF($D75="","",IFERROR(VLOOKUP($D75,Romtyper,3,FALSE),""))</f>
      </c>
      <c r="O75" s="16">
        <f>IF(OR($E75="",N75=""),"",ROUND($E75*N75+Riggtid,1))</f>
      </c>
      <c r="P75" s="16">
        <f>IF(OR(O75="",M75=""),"",ROUND(O75*M75/60,1))</f>
      </c>
      <c r="Q75" s="17">
        <f>IF(P75="","",ROUND(P75*Timekost,0))</f>
      </c>
      <c r="R75" s="5"/>
      <c r="S75" s="5"/>
      <c r="T75" s="5"/>
    </row>
    <row r="76" spans="1:20" x14ac:dyDescent="0.25">
      <c r="A76" s="5"/>
      <c r="B76" s="5"/>
      <c r="C76" s="5"/>
      <c r="D76" s="6"/>
      <c r="E76" s="12"/>
      <c r="F76" s="13"/>
      <c r="G76" s="13"/>
      <c r="H76" s="13"/>
      <c r="I76" s="13"/>
      <c r="J76" s="13"/>
      <c r="K76" s="13"/>
      <c r="L76" s="14">
        <f>IF($A76="","",COUNTIF(G76:K76,"x"))</f>
      </c>
      <c r="M76" s="14">
        <f>IF($A76="","",L76*52)</f>
      </c>
      <c r="N76" s="15">
        <f>IF($D76="","",IFERROR(VLOOKUP($D76,Romtyper,3,FALSE),""))</f>
      </c>
      <c r="O76" s="16">
        <f>IF(OR($E76="",N76=""),"",ROUND($E76*N76+Riggtid,1))</f>
      </c>
      <c r="P76" s="16">
        <f>IF(OR(O76="",M76=""),"",ROUND(O76*M76/60,1))</f>
      </c>
      <c r="Q76" s="17">
        <f>IF(P76="","",ROUND(P76*Timekost,0))</f>
      </c>
      <c r="R76" s="5"/>
      <c r="S76" s="5"/>
      <c r="T76" s="5"/>
    </row>
    <row r="77" spans="1:20" x14ac:dyDescent="0.25">
      <c r="A77" s="5"/>
      <c r="B77" s="5"/>
      <c r="C77" s="5"/>
      <c r="D77" s="6"/>
      <c r="E77" s="12"/>
      <c r="F77" s="13"/>
      <c r="G77" s="13"/>
      <c r="H77" s="13"/>
      <c r="I77" s="13"/>
      <c r="J77" s="13"/>
      <c r="K77" s="13"/>
      <c r="L77" s="14">
        <f>IF($A77="","",COUNTIF(G77:K77,"x"))</f>
      </c>
      <c r="M77" s="14">
        <f>IF($A77="","",L77*52)</f>
      </c>
      <c r="N77" s="15">
        <f>IF($D77="","",IFERROR(VLOOKUP($D77,Romtyper,3,FALSE),""))</f>
      </c>
      <c r="O77" s="16">
        <f>IF(OR($E77="",N77=""),"",ROUND($E77*N77+Riggtid,1))</f>
      </c>
      <c r="P77" s="16">
        <f>IF(OR(O77="",M77=""),"",ROUND(O77*M77/60,1))</f>
      </c>
      <c r="Q77" s="17">
        <f>IF(P77="","",ROUND(P77*Timekost,0))</f>
      </c>
      <c r="R77" s="5"/>
      <c r="S77" s="5"/>
      <c r="T77" s="5"/>
    </row>
    <row r="78" spans="1:20" x14ac:dyDescent="0.25">
      <c r="A78" s="5"/>
      <c r="B78" s="5"/>
      <c r="C78" s="5"/>
      <c r="D78" s="6"/>
      <c r="E78" s="12"/>
      <c r="F78" s="13"/>
      <c r="G78" s="13"/>
      <c r="H78" s="13"/>
      <c r="I78" s="13"/>
      <c r="J78" s="13"/>
      <c r="K78" s="13"/>
      <c r="L78" s="14">
        <f>IF($A78="","",COUNTIF(G78:K78,"x"))</f>
      </c>
      <c r="M78" s="14">
        <f>IF($A78="","",L78*52)</f>
      </c>
      <c r="N78" s="15">
        <f>IF($D78="","",IFERROR(VLOOKUP($D78,Romtyper,3,FALSE),""))</f>
      </c>
      <c r="O78" s="16">
        <f>IF(OR($E78="",N78=""),"",ROUND($E78*N78+Riggtid,1))</f>
      </c>
      <c r="P78" s="16">
        <f>IF(OR(O78="",M78=""),"",ROUND(O78*M78/60,1))</f>
      </c>
      <c r="Q78" s="17">
        <f>IF(P78="","",ROUND(P78*Timekost,0))</f>
      </c>
      <c r="R78" s="5"/>
      <c r="S78" s="5"/>
      <c r="T78" s="5"/>
    </row>
    <row r="79" spans="1:20" x14ac:dyDescent="0.25">
      <c r="A79" s="5"/>
      <c r="B79" s="5"/>
      <c r="C79" s="5"/>
      <c r="D79" s="6"/>
      <c r="E79" s="12"/>
      <c r="F79" s="13"/>
      <c r="G79" s="13"/>
      <c r="H79" s="13"/>
      <c r="I79" s="13"/>
      <c r="J79" s="13"/>
      <c r="K79" s="13"/>
      <c r="L79" s="14">
        <f>IF($A79="","",COUNTIF(G79:K79,"x"))</f>
      </c>
      <c r="M79" s="14">
        <f>IF($A79="","",L79*52)</f>
      </c>
      <c r="N79" s="15">
        <f>IF($D79="","",IFERROR(VLOOKUP($D79,Romtyper,3,FALSE),""))</f>
      </c>
      <c r="O79" s="16">
        <f>IF(OR($E79="",N79=""),"",ROUND($E79*N79+Riggtid,1))</f>
      </c>
      <c r="P79" s="16">
        <f>IF(OR(O79="",M79=""),"",ROUND(O79*M79/60,1))</f>
      </c>
      <c r="Q79" s="17">
        <f>IF(P79="","",ROUND(P79*Timekost,0))</f>
      </c>
      <c r="R79" s="5"/>
      <c r="S79" s="5"/>
      <c r="T79" s="5"/>
    </row>
    <row r="80" spans="1:20" x14ac:dyDescent="0.25">
      <c r="A80" s="5"/>
      <c r="B80" s="5"/>
      <c r="C80" s="5"/>
      <c r="D80" s="6"/>
      <c r="E80" s="12"/>
      <c r="F80" s="13"/>
      <c r="G80" s="13"/>
      <c r="H80" s="13"/>
      <c r="I80" s="13"/>
      <c r="J80" s="13"/>
      <c r="K80" s="13"/>
      <c r="L80" s="14">
        <f>IF($A80="","",COUNTIF(G80:K80,"x"))</f>
      </c>
      <c r="M80" s="14">
        <f>IF($A80="","",L80*52)</f>
      </c>
      <c r="N80" s="15">
        <f>IF($D80="","",IFERROR(VLOOKUP($D80,Romtyper,3,FALSE),""))</f>
      </c>
      <c r="O80" s="16">
        <f>IF(OR($E80="",N80=""),"",ROUND($E80*N80+Riggtid,1))</f>
      </c>
      <c r="P80" s="16">
        <f>IF(OR(O80="",M80=""),"",ROUND(O80*M80/60,1))</f>
      </c>
      <c r="Q80" s="17">
        <f>IF(P80="","",ROUND(P80*Timekost,0))</f>
      </c>
      <c r="R80" s="5"/>
      <c r="S80" s="5"/>
      <c r="T80" s="5"/>
    </row>
    <row r="81" spans="1:20" x14ac:dyDescent="0.25">
      <c r="A81" s="5"/>
      <c r="B81" s="5"/>
      <c r="C81" s="5"/>
      <c r="D81" s="6"/>
      <c r="E81" s="12"/>
      <c r="F81" s="13"/>
      <c r="G81" s="13"/>
      <c r="H81" s="13"/>
      <c r="I81" s="13"/>
      <c r="J81" s="13"/>
      <c r="K81" s="13"/>
      <c r="L81" s="14">
        <f>IF($A81="","",COUNTIF(G81:K81,"x"))</f>
      </c>
      <c r="M81" s="14">
        <f>IF($A81="","",L81*52)</f>
      </c>
      <c r="N81" s="15">
        <f>IF($D81="","",IFERROR(VLOOKUP($D81,Romtyper,3,FALSE),""))</f>
      </c>
      <c r="O81" s="16">
        <f>IF(OR($E81="",N81=""),"",ROUND($E81*N81+Riggtid,1))</f>
      </c>
      <c r="P81" s="16">
        <f>IF(OR(O81="",M81=""),"",ROUND(O81*M81/60,1))</f>
      </c>
      <c r="Q81" s="17">
        <f>IF(P81="","",ROUND(P81*Timekost,0))</f>
      </c>
      <c r="R81" s="5"/>
      <c r="S81" s="5"/>
      <c r="T81" s="5"/>
    </row>
    <row r="82" spans="1:20" x14ac:dyDescent="0.25">
      <c r="A82" s="5"/>
      <c r="B82" s="5"/>
      <c r="C82" s="5"/>
      <c r="D82" s="6"/>
      <c r="E82" s="12"/>
      <c r="F82" s="13"/>
      <c r="G82" s="13"/>
      <c r="H82" s="13"/>
      <c r="I82" s="13"/>
      <c r="J82" s="13"/>
      <c r="K82" s="13"/>
      <c r="L82" s="14">
        <f>IF($A82="","",COUNTIF(G82:K82,"x"))</f>
      </c>
      <c r="M82" s="14">
        <f>IF($A82="","",L82*52)</f>
      </c>
      <c r="N82" s="15">
        <f>IF($D82="","",IFERROR(VLOOKUP($D82,Romtyper,3,FALSE),""))</f>
      </c>
      <c r="O82" s="16">
        <f>IF(OR($E82="",N82=""),"",ROUND($E82*N82+Riggtid,1))</f>
      </c>
      <c r="P82" s="16">
        <f>IF(OR(O82="",M82=""),"",ROUND(O82*M82/60,1))</f>
      </c>
      <c r="Q82" s="17">
        <f>IF(P82="","",ROUND(P82*Timekost,0))</f>
      </c>
      <c r="R82" s="5"/>
      <c r="S82" s="5"/>
      <c r="T82" s="5"/>
    </row>
    <row r="83" spans="1:20" x14ac:dyDescent="0.25">
      <c r="A83" s="5"/>
      <c r="B83" s="5"/>
      <c r="C83" s="5"/>
      <c r="D83" s="6"/>
      <c r="E83" s="12"/>
      <c r="F83" s="13"/>
      <c r="G83" s="13"/>
      <c r="H83" s="13"/>
      <c r="I83" s="13"/>
      <c r="J83" s="13"/>
      <c r="K83" s="13"/>
      <c r="L83" s="14">
        <f>IF($A83="","",COUNTIF(G83:K83,"x"))</f>
      </c>
      <c r="M83" s="14">
        <f>IF($A83="","",L83*52)</f>
      </c>
      <c r="N83" s="15">
        <f>IF($D83="","",IFERROR(VLOOKUP($D83,Romtyper,3,FALSE),""))</f>
      </c>
      <c r="O83" s="16">
        <f>IF(OR($E83="",N83=""),"",ROUND($E83*N83+Riggtid,1))</f>
      </c>
      <c r="P83" s="16">
        <f>IF(OR(O83="",M83=""),"",ROUND(O83*M83/60,1))</f>
      </c>
      <c r="Q83" s="17">
        <f>IF(P83="","",ROUND(P83*Timekost,0))</f>
      </c>
      <c r="R83" s="5"/>
      <c r="S83" s="5"/>
      <c r="T83" s="5"/>
    </row>
    <row r="84" spans="1:20" x14ac:dyDescent="0.25">
      <c r="A84" s="5"/>
      <c r="B84" s="5"/>
      <c r="C84" s="5"/>
      <c r="D84" s="6"/>
      <c r="E84" s="12"/>
      <c r="F84" s="13"/>
      <c r="G84" s="13"/>
      <c r="H84" s="13"/>
      <c r="I84" s="13"/>
      <c r="J84" s="13"/>
      <c r="K84" s="13"/>
      <c r="L84" s="14">
        <f>IF($A84="","",COUNTIF(G84:K84,"x"))</f>
      </c>
      <c r="M84" s="14">
        <f>IF($A84="","",L84*52)</f>
      </c>
      <c r="N84" s="15">
        <f>IF($D84="","",IFERROR(VLOOKUP($D84,Romtyper,3,FALSE),""))</f>
      </c>
      <c r="O84" s="16">
        <f>IF(OR($E84="",N84=""),"",ROUND($E84*N84+Riggtid,1))</f>
      </c>
      <c r="P84" s="16">
        <f>IF(OR(O84="",M84=""),"",ROUND(O84*M84/60,1))</f>
      </c>
      <c r="Q84" s="17">
        <f>IF(P84="","",ROUND(P84*Timekost,0))</f>
      </c>
      <c r="R84" s="5"/>
      <c r="S84" s="5"/>
      <c r="T84" s="5"/>
    </row>
    <row r="85" spans="1:20" x14ac:dyDescent="0.25">
      <c r="A85" s="5"/>
      <c r="B85" s="5"/>
      <c r="C85" s="5"/>
      <c r="D85" s="6"/>
      <c r="E85" s="12"/>
      <c r="F85" s="13"/>
      <c r="G85" s="13"/>
      <c r="H85" s="13"/>
      <c r="I85" s="13"/>
      <c r="J85" s="13"/>
      <c r="K85" s="13"/>
      <c r="L85" s="14">
        <f>IF($A85="","",COUNTIF(G85:K85,"x"))</f>
      </c>
      <c r="M85" s="14">
        <f>IF($A85="","",L85*52)</f>
      </c>
      <c r="N85" s="15">
        <f>IF($D85="","",IFERROR(VLOOKUP($D85,Romtyper,3,FALSE),""))</f>
      </c>
      <c r="O85" s="16">
        <f>IF(OR($E85="",N85=""),"",ROUND($E85*N85+Riggtid,1))</f>
      </c>
      <c r="P85" s="16">
        <f>IF(OR(O85="",M85=""),"",ROUND(O85*M85/60,1))</f>
      </c>
      <c r="Q85" s="17">
        <f>IF(P85="","",ROUND(P85*Timekost,0))</f>
      </c>
      <c r="R85" s="5"/>
      <c r="S85" s="5"/>
      <c r="T85" s="5"/>
    </row>
    <row r="86" spans="1:20" x14ac:dyDescent="0.25">
      <c r="A86" s="5"/>
      <c r="B86" s="5"/>
      <c r="C86" s="5"/>
      <c r="D86" s="6"/>
      <c r="E86" s="12"/>
      <c r="F86" s="13"/>
      <c r="G86" s="13"/>
      <c r="H86" s="13"/>
      <c r="I86" s="13"/>
      <c r="J86" s="13"/>
      <c r="K86" s="13"/>
      <c r="L86" s="14">
        <f>IF($A86="","",COUNTIF(G86:K86,"x"))</f>
      </c>
      <c r="M86" s="14">
        <f>IF($A86="","",L86*52)</f>
      </c>
      <c r="N86" s="15">
        <f>IF($D86="","",IFERROR(VLOOKUP($D86,Romtyper,3,FALSE),""))</f>
      </c>
      <c r="O86" s="16">
        <f>IF(OR($E86="",N86=""),"",ROUND($E86*N86+Riggtid,1))</f>
      </c>
      <c r="P86" s="16">
        <f>IF(OR(O86="",M86=""),"",ROUND(O86*M86/60,1))</f>
      </c>
      <c r="Q86" s="17">
        <f>IF(P86="","",ROUND(P86*Timekost,0))</f>
      </c>
      <c r="R86" s="5"/>
      <c r="S86" s="5"/>
      <c r="T86" s="5"/>
    </row>
    <row r="87" spans="1:20" x14ac:dyDescent="0.25">
      <c r="A87" s="5"/>
      <c r="B87" s="5"/>
      <c r="C87" s="5"/>
      <c r="D87" s="6"/>
      <c r="E87" s="12"/>
      <c r="F87" s="13"/>
      <c r="G87" s="13"/>
      <c r="H87" s="13"/>
      <c r="I87" s="13"/>
      <c r="J87" s="13"/>
      <c r="K87" s="13"/>
      <c r="L87" s="14">
        <f>IF($A87="","",COUNTIF(G87:K87,"x"))</f>
      </c>
      <c r="M87" s="14">
        <f>IF($A87="","",L87*52)</f>
      </c>
      <c r="N87" s="15">
        <f>IF($D87="","",IFERROR(VLOOKUP($D87,Romtyper,3,FALSE),""))</f>
      </c>
      <c r="O87" s="16">
        <f>IF(OR($E87="",N87=""),"",ROUND($E87*N87+Riggtid,1))</f>
      </c>
      <c r="P87" s="16">
        <f>IF(OR(O87="",M87=""),"",ROUND(O87*M87/60,1))</f>
      </c>
      <c r="Q87" s="17">
        <f>IF(P87="","",ROUND(P87*Timekost,0))</f>
      </c>
      <c r="R87" s="5"/>
      <c r="S87" s="5"/>
      <c r="T87" s="5"/>
    </row>
    <row r="88" spans="1:20" x14ac:dyDescent="0.25">
      <c r="A88" s="5"/>
      <c r="B88" s="5"/>
      <c r="C88" s="5"/>
      <c r="D88" s="6"/>
      <c r="E88" s="12"/>
      <c r="F88" s="13"/>
      <c r="G88" s="13"/>
      <c r="H88" s="13"/>
      <c r="I88" s="13"/>
      <c r="J88" s="13"/>
      <c r="K88" s="13"/>
      <c r="L88" s="14">
        <f>IF($A88="","",COUNTIF(G88:K88,"x"))</f>
      </c>
      <c r="M88" s="14">
        <f>IF($A88="","",L88*52)</f>
      </c>
      <c r="N88" s="15">
        <f>IF($D88="","",IFERROR(VLOOKUP($D88,Romtyper,3,FALSE),""))</f>
      </c>
      <c r="O88" s="16">
        <f>IF(OR($E88="",N88=""),"",ROUND($E88*N88+Riggtid,1))</f>
      </c>
      <c r="P88" s="16">
        <f>IF(OR(O88="",M88=""),"",ROUND(O88*M88/60,1))</f>
      </c>
      <c r="Q88" s="17">
        <f>IF(P88="","",ROUND(P88*Timekost,0))</f>
      </c>
      <c r="R88" s="5"/>
      <c r="S88" s="5"/>
      <c r="T88" s="5"/>
    </row>
    <row r="89" spans="1:20" x14ac:dyDescent="0.25">
      <c r="A89" s="5"/>
      <c r="B89" s="5"/>
      <c r="C89" s="5"/>
      <c r="D89" s="6"/>
      <c r="E89" s="12"/>
      <c r="F89" s="13"/>
      <c r="G89" s="13"/>
      <c r="H89" s="13"/>
      <c r="I89" s="13"/>
      <c r="J89" s="13"/>
      <c r="K89" s="13"/>
      <c r="L89" s="14">
        <f>IF($A89="","",COUNTIF(G89:K89,"x"))</f>
      </c>
      <c r="M89" s="14">
        <f>IF($A89="","",L89*52)</f>
      </c>
      <c r="N89" s="15">
        <f>IF($D89="","",IFERROR(VLOOKUP($D89,Romtyper,3,FALSE),""))</f>
      </c>
      <c r="O89" s="16">
        <f>IF(OR($E89="",N89=""),"",ROUND($E89*N89+Riggtid,1))</f>
      </c>
      <c r="P89" s="16">
        <f>IF(OR(O89="",M89=""),"",ROUND(O89*M89/60,1))</f>
      </c>
      <c r="Q89" s="17">
        <f>IF(P89="","",ROUND(P89*Timekost,0))</f>
      </c>
      <c r="R89" s="5"/>
      <c r="S89" s="5"/>
      <c r="T89" s="5"/>
    </row>
    <row r="90" spans="1:20" x14ac:dyDescent="0.25">
      <c r="A90" s="5"/>
      <c r="B90" s="5"/>
      <c r="C90" s="5"/>
      <c r="D90" s="6"/>
      <c r="E90" s="12"/>
      <c r="F90" s="13"/>
      <c r="G90" s="13"/>
      <c r="H90" s="13"/>
      <c r="I90" s="13"/>
      <c r="J90" s="13"/>
      <c r="K90" s="13"/>
      <c r="L90" s="14">
        <f>IF($A90="","",COUNTIF(G90:K90,"x"))</f>
      </c>
      <c r="M90" s="14">
        <f>IF($A90="","",L90*52)</f>
      </c>
      <c r="N90" s="15">
        <f>IF($D90="","",IFERROR(VLOOKUP($D90,Romtyper,3,FALSE),""))</f>
      </c>
      <c r="O90" s="16">
        <f>IF(OR($E90="",N90=""),"",ROUND($E90*N90+Riggtid,1))</f>
      </c>
      <c r="P90" s="16">
        <f>IF(OR(O90="",M90=""),"",ROUND(O90*M90/60,1))</f>
      </c>
      <c r="Q90" s="17">
        <f>IF(P90="","",ROUND(P90*Timekost,0))</f>
      </c>
      <c r="R90" s="5"/>
      <c r="S90" s="5"/>
      <c r="T90" s="5"/>
    </row>
    <row r="91" spans="1:20" x14ac:dyDescent="0.25">
      <c r="A91" s="5"/>
      <c r="B91" s="5"/>
      <c r="C91" s="5"/>
      <c r="D91" s="6"/>
      <c r="E91" s="12"/>
      <c r="F91" s="13"/>
      <c r="G91" s="13"/>
      <c r="H91" s="13"/>
      <c r="I91" s="13"/>
      <c r="J91" s="13"/>
      <c r="K91" s="13"/>
      <c r="L91" s="14">
        <f>IF($A91="","",COUNTIF(G91:K91,"x"))</f>
      </c>
      <c r="M91" s="14">
        <f>IF($A91="","",L91*52)</f>
      </c>
      <c r="N91" s="15">
        <f>IF($D91="","",IFERROR(VLOOKUP($D91,Romtyper,3,FALSE),""))</f>
      </c>
      <c r="O91" s="16">
        <f>IF(OR($E91="",N91=""),"",ROUND($E91*N91+Riggtid,1))</f>
      </c>
      <c r="P91" s="16">
        <f>IF(OR(O91="",M91=""),"",ROUND(O91*M91/60,1))</f>
      </c>
      <c r="Q91" s="17">
        <f>IF(P91="","",ROUND(P91*Timekost,0))</f>
      </c>
      <c r="R91" s="5"/>
      <c r="S91" s="5"/>
      <c r="T91" s="5"/>
    </row>
    <row r="92" spans="1:20" x14ac:dyDescent="0.25">
      <c r="A92" s="5"/>
      <c r="B92" s="5"/>
      <c r="C92" s="5"/>
      <c r="D92" s="6"/>
      <c r="E92" s="12"/>
      <c r="F92" s="13"/>
      <c r="G92" s="13"/>
      <c r="H92" s="13"/>
      <c r="I92" s="13"/>
      <c r="J92" s="13"/>
      <c r="K92" s="13"/>
      <c r="L92" s="14">
        <f>IF($A92="","",COUNTIF(G92:K92,"x"))</f>
      </c>
      <c r="M92" s="14">
        <f>IF($A92="","",L92*52)</f>
      </c>
      <c r="N92" s="15">
        <f>IF($D92="","",IFERROR(VLOOKUP($D92,Romtyper,3,FALSE),""))</f>
      </c>
      <c r="O92" s="16">
        <f>IF(OR($E92="",N92=""),"",ROUND($E92*N92+Riggtid,1))</f>
      </c>
      <c r="P92" s="16">
        <f>IF(OR(O92="",M92=""),"",ROUND(O92*M92/60,1))</f>
      </c>
      <c r="Q92" s="17">
        <f>IF(P92="","",ROUND(P92*Timekost,0))</f>
      </c>
      <c r="R92" s="5"/>
      <c r="S92" s="5"/>
      <c r="T92" s="5"/>
    </row>
    <row r="93" spans="1:20" x14ac:dyDescent="0.25">
      <c r="A93" s="5"/>
      <c r="B93" s="5"/>
      <c r="C93" s="5"/>
      <c r="D93" s="6"/>
      <c r="E93" s="12"/>
      <c r="F93" s="13"/>
      <c r="G93" s="13"/>
      <c r="H93" s="13"/>
      <c r="I93" s="13"/>
      <c r="J93" s="13"/>
      <c r="K93" s="13"/>
      <c r="L93" s="14">
        <f>IF($A93="","",COUNTIF(G93:K93,"x"))</f>
      </c>
      <c r="M93" s="14">
        <f>IF($A93="","",L93*52)</f>
      </c>
      <c r="N93" s="15">
        <f>IF($D93="","",IFERROR(VLOOKUP($D93,Romtyper,3,FALSE),""))</f>
      </c>
      <c r="O93" s="16">
        <f>IF(OR($E93="",N93=""),"",ROUND($E93*N93+Riggtid,1))</f>
      </c>
      <c r="P93" s="16">
        <f>IF(OR(O93="",M93=""),"",ROUND(O93*M93/60,1))</f>
      </c>
      <c r="Q93" s="17">
        <f>IF(P93="","",ROUND(P93*Timekost,0))</f>
      </c>
      <c r="R93" s="5"/>
      <c r="S93" s="5"/>
      <c r="T93" s="5"/>
    </row>
    <row r="94" spans="1:20" x14ac:dyDescent="0.25">
      <c r="A94" s="5"/>
      <c r="B94" s="5"/>
      <c r="C94" s="5"/>
      <c r="D94" s="6"/>
      <c r="E94" s="12"/>
      <c r="F94" s="13"/>
      <c r="G94" s="13"/>
      <c r="H94" s="13"/>
      <c r="I94" s="13"/>
      <c r="J94" s="13"/>
      <c r="K94" s="13"/>
      <c r="L94" s="14">
        <f>IF($A94="","",COUNTIF(G94:K94,"x"))</f>
      </c>
      <c r="M94" s="14">
        <f>IF($A94="","",L94*52)</f>
      </c>
      <c r="N94" s="15">
        <f>IF($D94="","",IFERROR(VLOOKUP($D94,Romtyper,3,FALSE),""))</f>
      </c>
      <c r="O94" s="16">
        <f>IF(OR($E94="",N94=""),"",ROUND($E94*N94+Riggtid,1))</f>
      </c>
      <c r="P94" s="16">
        <f>IF(OR(O94="",M94=""),"",ROUND(O94*M94/60,1))</f>
      </c>
      <c r="Q94" s="17">
        <f>IF(P94="","",ROUND(P94*Timekost,0))</f>
      </c>
      <c r="R94" s="5"/>
      <c r="S94" s="5"/>
      <c r="T94" s="5"/>
    </row>
    <row r="95" spans="1:20" x14ac:dyDescent="0.25">
      <c r="A95" s="5"/>
      <c r="B95" s="5"/>
      <c r="C95" s="5"/>
      <c r="D95" s="6"/>
      <c r="E95" s="12"/>
      <c r="F95" s="13"/>
      <c r="G95" s="13"/>
      <c r="H95" s="13"/>
      <c r="I95" s="13"/>
      <c r="J95" s="13"/>
      <c r="K95" s="13"/>
      <c r="L95" s="14">
        <f>IF($A95="","",COUNTIF(G95:K95,"x"))</f>
      </c>
      <c r="M95" s="14">
        <f>IF($A95="","",L95*52)</f>
      </c>
      <c r="N95" s="15">
        <f>IF($D95="","",IFERROR(VLOOKUP($D95,Romtyper,3,FALSE),""))</f>
      </c>
      <c r="O95" s="16">
        <f>IF(OR($E95="",N95=""),"",ROUND($E95*N95+Riggtid,1))</f>
      </c>
      <c r="P95" s="16">
        <f>IF(OR(O95="",M95=""),"",ROUND(O95*M95/60,1))</f>
      </c>
      <c r="Q95" s="17">
        <f>IF(P95="","",ROUND(P95*Timekost,0))</f>
      </c>
      <c r="R95" s="5"/>
      <c r="S95" s="5"/>
      <c r="T95" s="5"/>
    </row>
    <row r="96" spans="1:20" x14ac:dyDescent="0.25">
      <c r="A96" s="5"/>
      <c r="B96" s="5"/>
      <c r="C96" s="5"/>
      <c r="D96" s="6"/>
      <c r="E96" s="12"/>
      <c r="F96" s="13"/>
      <c r="G96" s="13"/>
      <c r="H96" s="13"/>
      <c r="I96" s="13"/>
      <c r="J96" s="13"/>
      <c r="K96" s="13"/>
      <c r="L96" s="14">
        <f>IF($A96="","",COUNTIF(G96:K96,"x"))</f>
      </c>
      <c r="M96" s="14">
        <f>IF($A96="","",L96*52)</f>
      </c>
      <c r="N96" s="15">
        <f>IF($D96="","",IFERROR(VLOOKUP($D96,Romtyper,3,FALSE),""))</f>
      </c>
      <c r="O96" s="16">
        <f>IF(OR($E96="",N96=""),"",ROUND($E96*N96+Riggtid,1))</f>
      </c>
      <c r="P96" s="16">
        <f>IF(OR(O96="",M96=""),"",ROUND(O96*M96/60,1))</f>
      </c>
      <c r="Q96" s="17">
        <f>IF(P96="","",ROUND(P96*Timekost,0))</f>
      </c>
      <c r="R96" s="5"/>
      <c r="S96" s="5"/>
      <c r="T96" s="5"/>
    </row>
    <row r="97" spans="1:20" x14ac:dyDescent="0.25">
      <c r="A97" s="5"/>
      <c r="B97" s="5"/>
      <c r="C97" s="5"/>
      <c r="D97" s="6"/>
      <c r="E97" s="12"/>
      <c r="F97" s="13"/>
      <c r="G97" s="13"/>
      <c r="H97" s="13"/>
      <c r="I97" s="13"/>
      <c r="J97" s="13"/>
      <c r="K97" s="13"/>
      <c r="L97" s="14">
        <f>IF($A97="","",COUNTIF(G97:K97,"x"))</f>
      </c>
      <c r="M97" s="14">
        <f>IF($A97="","",L97*52)</f>
      </c>
      <c r="N97" s="15">
        <f>IF($D97="","",IFERROR(VLOOKUP($D97,Romtyper,3,FALSE),""))</f>
      </c>
      <c r="O97" s="16">
        <f>IF(OR($E97="",N97=""),"",ROUND($E97*N97+Riggtid,1))</f>
      </c>
      <c r="P97" s="16">
        <f>IF(OR(O97="",M97=""),"",ROUND(O97*M97/60,1))</f>
      </c>
      <c r="Q97" s="17">
        <f>IF(P97="","",ROUND(P97*Timekost,0))</f>
      </c>
      <c r="R97" s="5"/>
      <c r="S97" s="5"/>
      <c r="T97" s="5"/>
    </row>
    <row r="98" spans="1:20" x14ac:dyDescent="0.25">
      <c r="A98" s="5"/>
      <c r="B98" s="5"/>
      <c r="C98" s="5"/>
      <c r="D98" s="6"/>
      <c r="E98" s="12"/>
      <c r="F98" s="13"/>
      <c r="G98" s="13"/>
      <c r="H98" s="13"/>
      <c r="I98" s="13"/>
      <c r="J98" s="13"/>
      <c r="K98" s="13"/>
      <c r="L98" s="14">
        <f>IF($A98="","",COUNTIF(G98:K98,"x"))</f>
      </c>
      <c r="M98" s="14">
        <f>IF($A98="","",L98*52)</f>
      </c>
      <c r="N98" s="15">
        <f>IF($D98="","",IFERROR(VLOOKUP($D98,Romtyper,3,FALSE),""))</f>
      </c>
      <c r="O98" s="16">
        <f>IF(OR($E98="",N98=""),"",ROUND($E98*N98+Riggtid,1))</f>
      </c>
      <c r="P98" s="16">
        <f>IF(OR(O98="",M98=""),"",ROUND(O98*M98/60,1))</f>
      </c>
      <c r="Q98" s="17">
        <f>IF(P98="","",ROUND(P98*Timekost,0))</f>
      </c>
      <c r="R98" s="5"/>
      <c r="S98" s="5"/>
      <c r="T98" s="5"/>
    </row>
    <row r="99" spans="1:20" x14ac:dyDescent="0.25">
      <c r="A99" s="5"/>
      <c r="B99" s="5"/>
      <c r="C99" s="5"/>
      <c r="D99" s="6"/>
      <c r="E99" s="12"/>
      <c r="F99" s="13"/>
      <c r="G99" s="13"/>
      <c r="H99" s="13"/>
      <c r="I99" s="13"/>
      <c r="J99" s="13"/>
      <c r="K99" s="13"/>
      <c r="L99" s="14">
        <f>IF($A99="","",COUNTIF(G99:K99,"x"))</f>
      </c>
      <c r="M99" s="14">
        <f>IF($A99="","",L99*52)</f>
      </c>
      <c r="N99" s="15">
        <f>IF($D99="","",IFERROR(VLOOKUP($D99,Romtyper,3,FALSE),""))</f>
      </c>
      <c r="O99" s="16">
        <f>IF(OR($E99="",N99=""),"",ROUND($E99*N99+Riggtid,1))</f>
      </c>
      <c r="P99" s="16">
        <f>IF(OR(O99="",M99=""),"",ROUND(O99*M99/60,1))</f>
      </c>
      <c r="Q99" s="17">
        <f>IF(P99="","",ROUND(P99*Timekost,0))</f>
      </c>
      <c r="R99" s="5"/>
      <c r="S99" s="5"/>
      <c r="T99" s="5"/>
    </row>
    <row r="100" spans="1:20" x14ac:dyDescent="0.25">
      <c r="A100" s="5"/>
      <c r="B100" s="5"/>
      <c r="C100" s="5"/>
      <c r="D100" s="6"/>
      <c r="E100" s="12"/>
      <c r="F100" s="13"/>
      <c r="G100" s="13"/>
      <c r="H100" s="13"/>
      <c r="I100" s="13"/>
      <c r="J100" s="13"/>
      <c r="K100" s="13"/>
      <c r="L100" s="14">
        <f>IF($A100="","",COUNTIF(G100:K100,"x"))</f>
      </c>
      <c r="M100" s="14">
        <f>IF($A100="","",L100*52)</f>
      </c>
      <c r="N100" s="15">
        <f>IF($D100="","",IFERROR(VLOOKUP($D100,Romtyper,3,FALSE),""))</f>
      </c>
      <c r="O100" s="16">
        <f>IF(OR($E100="",N100=""),"",ROUND($E100*N100+Riggtid,1))</f>
      </c>
      <c r="P100" s="16">
        <f>IF(OR(O100="",M100=""),"",ROUND(O100*M100/60,1))</f>
      </c>
      <c r="Q100" s="17">
        <f>IF(P100="","",ROUND(P100*Timekost,0))</f>
      </c>
      <c r="R100" s="5"/>
      <c r="S100" s="5"/>
      <c r="T100" s="5"/>
    </row>
    <row r="101" spans="1:20" x14ac:dyDescent="0.25">
      <c r="A101" s="5"/>
      <c r="B101" s="5"/>
      <c r="C101" s="5"/>
      <c r="D101" s="6"/>
      <c r="E101" s="12"/>
      <c r="F101" s="13"/>
      <c r="G101" s="13"/>
      <c r="H101" s="13"/>
      <c r="I101" s="13"/>
      <c r="J101" s="13"/>
      <c r="K101" s="13"/>
      <c r="L101" s="14">
        <f>IF($A101="","",COUNTIF(G101:K101,"x"))</f>
      </c>
      <c r="M101" s="14">
        <f>IF($A101="","",L101*52)</f>
      </c>
      <c r="N101" s="15">
        <f>IF($D101="","",IFERROR(VLOOKUP($D101,Romtyper,3,FALSE),""))</f>
      </c>
      <c r="O101" s="16">
        <f>IF(OR($E101="",N101=""),"",ROUND($E101*N101+Riggtid,1))</f>
      </c>
      <c r="P101" s="16">
        <f>IF(OR(O101="",M101=""),"",ROUND(O101*M101/60,1))</f>
      </c>
      <c r="Q101" s="17">
        <f>IF(P101="","",ROUND(P101*Timekost,0))</f>
      </c>
      <c r="R101" s="5"/>
      <c r="S101" s="5"/>
      <c r="T101" s="5"/>
    </row>
    <row r="102" spans="1:20" x14ac:dyDescent="0.25">
      <c r="A102" s="5"/>
      <c r="B102" s="5"/>
      <c r="C102" s="5"/>
      <c r="D102" s="6"/>
      <c r="E102" s="12"/>
      <c r="F102" s="13"/>
      <c r="G102" s="13"/>
      <c r="H102" s="13"/>
      <c r="I102" s="13"/>
      <c r="J102" s="13"/>
      <c r="K102" s="13"/>
      <c r="L102" s="14">
        <f>IF($A102="","",COUNTIF(G102:K102,"x"))</f>
      </c>
      <c r="M102" s="14">
        <f>IF($A102="","",L102*52)</f>
      </c>
      <c r="N102" s="15">
        <f>IF($D102="","",IFERROR(VLOOKUP($D102,Romtyper,3,FALSE),""))</f>
      </c>
      <c r="O102" s="16">
        <f>IF(OR($E102="",N102=""),"",ROUND($E102*N102+Riggtid,1))</f>
      </c>
      <c r="P102" s="16">
        <f>IF(OR(O102="",M102=""),"",ROUND(O102*M102/60,1))</f>
      </c>
      <c r="Q102" s="17">
        <f>IF(P102="","",ROUND(P102*Timekost,0))</f>
      </c>
      <c r="R102" s="5"/>
      <c r="S102" s="5"/>
      <c r="T102" s="5"/>
    </row>
    <row r="103" spans="1:20" x14ac:dyDescent="0.25">
      <c r="A103" s="5"/>
      <c r="B103" s="5"/>
      <c r="C103" s="5"/>
      <c r="D103" s="6"/>
      <c r="E103" s="12"/>
      <c r="F103" s="13"/>
      <c r="G103" s="13"/>
      <c r="H103" s="13"/>
      <c r="I103" s="13"/>
      <c r="J103" s="13"/>
      <c r="K103" s="13"/>
      <c r="L103" s="14">
        <f>IF($A103="","",COUNTIF(G103:K103,"x"))</f>
      </c>
      <c r="M103" s="14">
        <f>IF($A103="","",L103*52)</f>
      </c>
      <c r="N103" s="15">
        <f>IF($D103="","",IFERROR(VLOOKUP($D103,Romtyper,3,FALSE),""))</f>
      </c>
      <c r="O103" s="16">
        <f>IF(OR($E103="",N103=""),"",ROUND($E103*N103+Riggtid,1))</f>
      </c>
      <c r="P103" s="16">
        <f>IF(OR(O103="",M103=""),"",ROUND(O103*M103/60,1))</f>
      </c>
      <c r="Q103" s="17">
        <f>IF(P103="","",ROUND(P103*Timekost,0))</f>
      </c>
      <c r="R103" s="5"/>
      <c r="S103" s="5"/>
      <c r="T103" s="5"/>
    </row>
    <row r="104" spans="1:20" x14ac:dyDescent="0.25">
      <c r="A104" s="5"/>
      <c r="B104" s="5"/>
      <c r="C104" s="5"/>
      <c r="D104" s="6"/>
      <c r="E104" s="12"/>
      <c r="F104" s="13"/>
      <c r="G104" s="13"/>
      <c r="H104" s="13"/>
      <c r="I104" s="13"/>
      <c r="J104" s="13"/>
      <c r="K104" s="13"/>
      <c r="L104" s="14">
        <f>IF($A104="","",COUNTIF(G104:K104,"x"))</f>
      </c>
      <c r="M104" s="14">
        <f>IF($A104="","",L104*52)</f>
      </c>
      <c r="N104" s="15">
        <f>IF($D104="","",IFERROR(VLOOKUP($D104,Romtyper,3,FALSE),""))</f>
      </c>
      <c r="O104" s="16">
        <f>IF(OR($E104="",N104=""),"",ROUND($E104*N104+Riggtid,1))</f>
      </c>
      <c r="P104" s="16">
        <f>IF(OR(O104="",M104=""),"",ROUND(O104*M104/60,1))</f>
      </c>
      <c r="Q104" s="17">
        <f>IF(P104="","",ROUND(P104*Timekost,0))</f>
      </c>
      <c r="R104" s="5"/>
      <c r="S104" s="5"/>
      <c r="T104" s="5"/>
    </row>
    <row r="105" spans="1:20" x14ac:dyDescent="0.25">
      <c r="A105" s="5"/>
      <c r="B105" s="5"/>
      <c r="C105" s="5"/>
      <c r="D105" s="6"/>
      <c r="E105" s="12"/>
      <c r="F105" s="13"/>
      <c r="G105" s="13"/>
      <c r="H105" s="13"/>
      <c r="I105" s="13"/>
      <c r="J105" s="13"/>
      <c r="K105" s="13"/>
      <c r="L105" s="14">
        <f>IF($A105="","",COUNTIF(G105:K105,"x"))</f>
      </c>
      <c r="M105" s="14">
        <f>IF($A105="","",L105*52)</f>
      </c>
      <c r="N105" s="15">
        <f>IF($D105="","",IFERROR(VLOOKUP($D105,Romtyper,3,FALSE),""))</f>
      </c>
      <c r="O105" s="16">
        <f>IF(OR($E105="",N105=""),"",ROUND($E105*N105+Riggtid,1))</f>
      </c>
      <c r="P105" s="16">
        <f>IF(OR(O105="",M105=""),"",ROUND(O105*M105/60,1))</f>
      </c>
      <c r="Q105" s="17">
        <f>IF(P105="","",ROUND(P105*Timekost,0))</f>
      </c>
      <c r="R105" s="5"/>
      <c r="S105" s="5"/>
      <c r="T105" s="5"/>
    </row>
    <row r="106" spans="1:20" x14ac:dyDescent="0.25">
      <c r="A106" s="5"/>
      <c r="B106" s="5"/>
      <c r="C106" s="5"/>
      <c r="D106" s="6"/>
      <c r="E106" s="12"/>
      <c r="F106" s="13"/>
      <c r="G106" s="13"/>
      <c r="H106" s="13"/>
      <c r="I106" s="13"/>
      <c r="J106" s="13"/>
      <c r="K106" s="13"/>
      <c r="L106" s="14">
        <f>IF($A106="","",COUNTIF(G106:K106,"x"))</f>
      </c>
      <c r="M106" s="14">
        <f>IF($A106="","",L106*52)</f>
      </c>
      <c r="N106" s="15">
        <f>IF($D106="","",IFERROR(VLOOKUP($D106,Romtyper,3,FALSE),""))</f>
      </c>
      <c r="O106" s="16">
        <f>IF(OR($E106="",N106=""),"",ROUND($E106*N106+Riggtid,1))</f>
      </c>
      <c r="P106" s="16">
        <f>IF(OR(O106="",M106=""),"",ROUND(O106*M106/60,1))</f>
      </c>
      <c r="Q106" s="17">
        <f>IF(P106="","",ROUND(P106*Timekost,0))</f>
      </c>
      <c r="R106" s="5"/>
      <c r="S106" s="5"/>
      <c r="T106" s="5"/>
    </row>
    <row r="107" spans="1:20" x14ac:dyDescent="0.25">
      <c r="A107" s="5"/>
      <c r="B107" s="5"/>
      <c r="C107" s="5"/>
      <c r="D107" s="6"/>
      <c r="E107" s="12"/>
      <c r="F107" s="13"/>
      <c r="G107" s="13"/>
      <c r="H107" s="13"/>
      <c r="I107" s="13"/>
      <c r="J107" s="13"/>
      <c r="K107" s="13"/>
      <c r="L107" s="14">
        <f>IF($A107="","",COUNTIF(G107:K107,"x"))</f>
      </c>
      <c r="M107" s="14">
        <f>IF($A107="","",L107*52)</f>
      </c>
      <c r="N107" s="15">
        <f>IF($D107="","",IFERROR(VLOOKUP($D107,Romtyper,3,FALSE),""))</f>
      </c>
      <c r="O107" s="16">
        <f>IF(OR($E107="",N107=""),"",ROUND($E107*N107+Riggtid,1))</f>
      </c>
      <c r="P107" s="16">
        <f>IF(OR(O107="",M107=""),"",ROUND(O107*M107/60,1))</f>
      </c>
      <c r="Q107" s="17">
        <f>IF(P107="","",ROUND(P107*Timekost,0))</f>
      </c>
      <c r="R107" s="5"/>
      <c r="S107" s="5"/>
      <c r="T107" s="5"/>
    </row>
    <row r="108" spans="1:20" x14ac:dyDescent="0.25">
      <c r="A108" s="5"/>
      <c r="B108" s="5"/>
      <c r="C108" s="5"/>
      <c r="D108" s="6"/>
      <c r="E108" s="12"/>
      <c r="F108" s="13"/>
      <c r="G108" s="13"/>
      <c r="H108" s="13"/>
      <c r="I108" s="13"/>
      <c r="J108" s="13"/>
      <c r="K108" s="13"/>
      <c r="L108" s="14">
        <f>IF($A108="","",COUNTIF(G108:K108,"x"))</f>
      </c>
      <c r="M108" s="14">
        <f>IF($A108="","",L108*52)</f>
      </c>
      <c r="N108" s="15">
        <f>IF($D108="","",IFERROR(VLOOKUP($D108,Romtyper,3,FALSE),""))</f>
      </c>
      <c r="O108" s="16">
        <f>IF(OR($E108="",N108=""),"",ROUND($E108*N108+Riggtid,1))</f>
      </c>
      <c r="P108" s="16">
        <f>IF(OR(O108="",M108=""),"",ROUND(O108*M108/60,1))</f>
      </c>
      <c r="Q108" s="17">
        <f>IF(P108="","",ROUND(P108*Timekost,0))</f>
      </c>
      <c r="R108" s="5"/>
      <c r="S108" s="5"/>
      <c r="T108" s="5"/>
    </row>
    <row r="109" spans="1:20" x14ac:dyDescent="0.25">
      <c r="A109" s="5"/>
      <c r="B109" s="5"/>
      <c r="C109" s="5"/>
      <c r="D109" s="6"/>
      <c r="E109" s="12"/>
      <c r="F109" s="13"/>
      <c r="G109" s="13"/>
      <c r="H109" s="13"/>
      <c r="I109" s="13"/>
      <c r="J109" s="13"/>
      <c r="K109" s="13"/>
      <c r="L109" s="14">
        <f>IF($A109="","",COUNTIF(G109:K109,"x"))</f>
      </c>
      <c r="M109" s="14">
        <f>IF($A109="","",L109*52)</f>
      </c>
      <c r="N109" s="15">
        <f>IF($D109="","",IFERROR(VLOOKUP($D109,Romtyper,3,FALSE),""))</f>
      </c>
      <c r="O109" s="16">
        <f>IF(OR($E109="",N109=""),"",ROUND($E109*N109+Riggtid,1))</f>
      </c>
      <c r="P109" s="16">
        <f>IF(OR(O109="",M109=""),"",ROUND(O109*M109/60,1))</f>
      </c>
      <c r="Q109" s="17">
        <f>IF(P109="","",ROUND(P109*Timekost,0))</f>
      </c>
      <c r="R109" s="5"/>
      <c r="S109" s="5"/>
      <c r="T109" s="5"/>
    </row>
    <row r="110" spans="1:20" x14ac:dyDescent="0.25">
      <c r="A110" s="5"/>
      <c r="B110" s="5"/>
      <c r="C110" s="5"/>
      <c r="D110" s="6"/>
      <c r="E110" s="12"/>
      <c r="F110" s="13"/>
      <c r="G110" s="13"/>
      <c r="H110" s="13"/>
      <c r="I110" s="13"/>
      <c r="J110" s="13"/>
      <c r="K110" s="13"/>
      <c r="L110" s="14">
        <f>IF($A110="","",COUNTIF(G110:K110,"x"))</f>
      </c>
      <c r="M110" s="14">
        <f>IF($A110="","",L110*52)</f>
      </c>
      <c r="N110" s="15">
        <f>IF($D110="","",IFERROR(VLOOKUP($D110,Romtyper,3,FALSE),""))</f>
      </c>
      <c r="O110" s="16">
        <f>IF(OR($E110="",N110=""),"",ROUND($E110*N110+Riggtid,1))</f>
      </c>
      <c r="P110" s="16">
        <f>IF(OR(O110="",M110=""),"",ROUND(O110*M110/60,1))</f>
      </c>
      <c r="Q110" s="17">
        <f>IF(P110="","",ROUND(P110*Timekost,0))</f>
      </c>
      <c r="R110" s="5"/>
      <c r="S110" s="5"/>
      <c r="T110" s="5"/>
    </row>
    <row r="111" spans="1:20" x14ac:dyDescent="0.25">
      <c r="A111" s="5"/>
      <c r="B111" s="5"/>
      <c r="C111" s="5"/>
      <c r="D111" s="6"/>
      <c r="E111" s="12"/>
      <c r="F111" s="13"/>
      <c r="G111" s="13"/>
      <c r="H111" s="13"/>
      <c r="I111" s="13"/>
      <c r="J111" s="13"/>
      <c r="K111" s="13"/>
      <c r="L111" s="14">
        <f>IF($A111="","",COUNTIF(G111:K111,"x"))</f>
      </c>
      <c r="M111" s="14">
        <f>IF($A111="","",L111*52)</f>
      </c>
      <c r="N111" s="15">
        <f>IF($D111="","",IFERROR(VLOOKUP($D111,Romtyper,3,FALSE),""))</f>
      </c>
      <c r="O111" s="16">
        <f>IF(OR($E111="",N111=""),"",ROUND($E111*N111+Riggtid,1))</f>
      </c>
      <c r="P111" s="16">
        <f>IF(OR(O111="",M111=""),"",ROUND(O111*M111/60,1))</f>
      </c>
      <c r="Q111" s="17">
        <f>IF(P111="","",ROUND(P111*Timekost,0))</f>
      </c>
      <c r="R111" s="5"/>
      <c r="S111" s="5"/>
      <c r="T111" s="5"/>
    </row>
    <row r="112" spans="1:20" x14ac:dyDescent="0.25">
      <c r="A112" s="5"/>
      <c r="B112" s="5"/>
      <c r="C112" s="5"/>
      <c r="D112" s="6"/>
      <c r="E112" s="12"/>
      <c r="F112" s="13"/>
      <c r="G112" s="13"/>
      <c r="H112" s="13"/>
      <c r="I112" s="13"/>
      <c r="J112" s="13"/>
      <c r="K112" s="13"/>
      <c r="L112" s="14">
        <f>IF($A112="","",COUNTIF(G112:K112,"x"))</f>
      </c>
      <c r="M112" s="14">
        <f>IF($A112="","",L112*52)</f>
      </c>
      <c r="N112" s="15">
        <f>IF($D112="","",IFERROR(VLOOKUP($D112,Romtyper,3,FALSE),""))</f>
      </c>
      <c r="O112" s="16">
        <f>IF(OR($E112="",N112=""),"",ROUND($E112*N112+Riggtid,1))</f>
      </c>
      <c r="P112" s="16">
        <f>IF(OR(O112="",M112=""),"",ROUND(O112*M112/60,1))</f>
      </c>
      <c r="Q112" s="17">
        <f>IF(P112="","",ROUND(P112*Timekost,0))</f>
      </c>
      <c r="R112" s="5"/>
      <c r="S112" s="5"/>
      <c r="T112" s="5"/>
    </row>
    <row r="113" spans="1:20" x14ac:dyDescent="0.25">
      <c r="A113" s="5"/>
      <c r="B113" s="5"/>
      <c r="C113" s="5"/>
      <c r="D113" s="6"/>
      <c r="E113" s="12"/>
      <c r="F113" s="13"/>
      <c r="G113" s="13"/>
      <c r="H113" s="13"/>
      <c r="I113" s="13"/>
      <c r="J113" s="13"/>
      <c r="K113" s="13"/>
      <c r="L113" s="14">
        <f>IF($A113="","",COUNTIF(G113:K113,"x"))</f>
      </c>
      <c r="M113" s="14">
        <f>IF($A113="","",L113*52)</f>
      </c>
      <c r="N113" s="15">
        <f>IF($D113="","",IFERROR(VLOOKUP($D113,Romtyper,3,FALSE),""))</f>
      </c>
      <c r="O113" s="16">
        <f>IF(OR($E113="",N113=""),"",ROUND($E113*N113+Riggtid,1))</f>
      </c>
      <c r="P113" s="16">
        <f>IF(OR(O113="",M113=""),"",ROUND(O113*M113/60,1))</f>
      </c>
      <c r="Q113" s="17">
        <f>IF(P113="","",ROUND(P113*Timekost,0))</f>
      </c>
      <c r="R113" s="5"/>
      <c r="S113" s="5"/>
      <c r="T113" s="5"/>
    </row>
    <row r="114" spans="1:20" x14ac:dyDescent="0.25">
      <c r="A114" s="5"/>
      <c r="B114" s="5"/>
      <c r="C114" s="5"/>
      <c r="D114" s="6"/>
      <c r="E114" s="12"/>
      <c r="F114" s="13"/>
      <c r="G114" s="13"/>
      <c r="H114" s="13"/>
      <c r="I114" s="13"/>
      <c r="J114" s="13"/>
      <c r="K114" s="13"/>
      <c r="L114" s="14">
        <f>IF($A114="","",COUNTIF(G114:K114,"x"))</f>
      </c>
      <c r="M114" s="14">
        <f>IF($A114="","",L114*52)</f>
      </c>
      <c r="N114" s="15">
        <f>IF($D114="","",IFERROR(VLOOKUP($D114,Romtyper,3,FALSE),""))</f>
      </c>
      <c r="O114" s="16">
        <f>IF(OR($E114="",N114=""),"",ROUND($E114*N114+Riggtid,1))</f>
      </c>
      <c r="P114" s="16">
        <f>IF(OR(O114="",M114=""),"",ROUND(O114*M114/60,1))</f>
      </c>
      <c r="Q114" s="17">
        <f>IF(P114="","",ROUND(P114*Timekost,0))</f>
      </c>
      <c r="R114" s="5"/>
      <c r="S114" s="5"/>
      <c r="T114" s="5"/>
    </row>
    <row r="115" spans="1:20" x14ac:dyDescent="0.25">
      <c r="A115" s="5"/>
      <c r="B115" s="5"/>
      <c r="C115" s="5"/>
      <c r="D115" s="6"/>
      <c r="E115" s="12"/>
      <c r="F115" s="13"/>
      <c r="G115" s="13"/>
      <c r="H115" s="13"/>
      <c r="I115" s="13"/>
      <c r="J115" s="13"/>
      <c r="K115" s="13"/>
      <c r="L115" s="14">
        <f>IF($A115="","",COUNTIF(G115:K115,"x"))</f>
      </c>
      <c r="M115" s="14">
        <f>IF($A115="","",L115*52)</f>
      </c>
      <c r="N115" s="15">
        <f>IF($D115="","",IFERROR(VLOOKUP($D115,Romtyper,3,FALSE),""))</f>
      </c>
      <c r="O115" s="16">
        <f>IF(OR($E115="",N115=""),"",ROUND($E115*N115+Riggtid,1))</f>
      </c>
      <c r="P115" s="16">
        <f>IF(OR(O115="",M115=""),"",ROUND(O115*M115/60,1))</f>
      </c>
      <c r="Q115" s="17">
        <f>IF(P115="","",ROUND(P115*Timekost,0))</f>
      </c>
      <c r="R115" s="5"/>
      <c r="S115" s="5"/>
      <c r="T115" s="5"/>
    </row>
    <row r="116" spans="1:20" x14ac:dyDescent="0.25">
      <c r="A116" s="5"/>
      <c r="B116" s="5"/>
      <c r="C116" s="5"/>
      <c r="D116" s="6"/>
      <c r="E116" s="12"/>
      <c r="F116" s="13"/>
      <c r="G116" s="13"/>
      <c r="H116" s="13"/>
      <c r="I116" s="13"/>
      <c r="J116" s="13"/>
      <c r="K116" s="13"/>
      <c r="L116" s="14">
        <f>IF($A116="","",COUNTIF(G116:K116,"x"))</f>
      </c>
      <c r="M116" s="14">
        <f>IF($A116="","",L116*52)</f>
      </c>
      <c r="N116" s="15">
        <f>IF($D116="","",IFERROR(VLOOKUP($D116,Romtyper,3,FALSE),""))</f>
      </c>
      <c r="O116" s="16">
        <f>IF(OR($E116="",N116=""),"",ROUND($E116*N116+Riggtid,1))</f>
      </c>
      <c r="P116" s="16">
        <f>IF(OR(O116="",M116=""),"",ROUND(O116*M116/60,1))</f>
      </c>
      <c r="Q116" s="17">
        <f>IF(P116="","",ROUND(P116*Timekost,0))</f>
      </c>
      <c r="R116" s="5"/>
      <c r="S116" s="5"/>
      <c r="T116" s="5"/>
    </row>
    <row r="117" spans="1:20" x14ac:dyDescent="0.25">
      <c r="A117" s="5"/>
      <c r="B117" s="5"/>
      <c r="C117" s="5"/>
      <c r="D117" s="6"/>
      <c r="E117" s="12"/>
      <c r="F117" s="13"/>
      <c r="G117" s="13"/>
      <c r="H117" s="13"/>
      <c r="I117" s="13"/>
      <c r="J117" s="13"/>
      <c r="K117" s="13"/>
      <c r="L117" s="14">
        <f>IF($A117="","",COUNTIF(G117:K117,"x"))</f>
      </c>
      <c r="M117" s="14">
        <f>IF($A117="","",L117*52)</f>
      </c>
      <c r="N117" s="15">
        <f>IF($D117="","",IFERROR(VLOOKUP($D117,Romtyper,3,FALSE),""))</f>
      </c>
      <c r="O117" s="16">
        <f>IF(OR($E117="",N117=""),"",ROUND($E117*N117+Riggtid,1))</f>
      </c>
      <c r="P117" s="16">
        <f>IF(OR(O117="",M117=""),"",ROUND(O117*M117/60,1))</f>
      </c>
      <c r="Q117" s="17">
        <f>IF(P117="","",ROUND(P117*Timekost,0))</f>
      </c>
      <c r="R117" s="5"/>
      <c r="S117" s="5"/>
      <c r="T117" s="5"/>
    </row>
    <row r="118" spans="1:20" x14ac:dyDescent="0.25">
      <c r="A118" s="5"/>
      <c r="B118" s="5"/>
      <c r="C118" s="5"/>
      <c r="D118" s="6"/>
      <c r="E118" s="12"/>
      <c r="F118" s="13"/>
      <c r="G118" s="13"/>
      <c r="H118" s="13"/>
      <c r="I118" s="13"/>
      <c r="J118" s="13"/>
      <c r="K118" s="13"/>
      <c r="L118" s="14">
        <f>IF($A118="","",COUNTIF(G118:K118,"x"))</f>
      </c>
      <c r="M118" s="14">
        <f>IF($A118="","",L118*52)</f>
      </c>
      <c r="N118" s="15">
        <f>IF($D118="","",IFERROR(VLOOKUP($D118,Romtyper,3,FALSE),""))</f>
      </c>
      <c r="O118" s="16">
        <f>IF(OR($E118="",N118=""),"",ROUND($E118*N118+Riggtid,1))</f>
      </c>
      <c r="P118" s="16">
        <f>IF(OR(O118="",M118=""),"",ROUND(O118*M118/60,1))</f>
      </c>
      <c r="Q118" s="17">
        <f>IF(P118="","",ROUND(P118*Timekost,0))</f>
      </c>
      <c r="R118" s="5"/>
      <c r="S118" s="5"/>
      <c r="T118" s="5"/>
    </row>
    <row r="119" spans="1:20" x14ac:dyDescent="0.25">
      <c r="A119" s="5"/>
      <c r="B119" s="5"/>
      <c r="C119" s="5"/>
      <c r="D119" s="6"/>
      <c r="E119" s="12"/>
      <c r="F119" s="13"/>
      <c r="G119" s="13"/>
      <c r="H119" s="13"/>
      <c r="I119" s="13"/>
      <c r="J119" s="13"/>
      <c r="K119" s="13"/>
      <c r="L119" s="14">
        <f>IF($A119="","",COUNTIF(G119:K119,"x"))</f>
      </c>
      <c r="M119" s="14">
        <f>IF($A119="","",L119*52)</f>
      </c>
      <c r="N119" s="15">
        <f>IF($D119="","",IFERROR(VLOOKUP($D119,Romtyper,3,FALSE),""))</f>
      </c>
      <c r="O119" s="16">
        <f>IF(OR($E119="",N119=""),"",ROUND($E119*N119+Riggtid,1))</f>
      </c>
      <c r="P119" s="16">
        <f>IF(OR(O119="",M119=""),"",ROUND(O119*M119/60,1))</f>
      </c>
      <c r="Q119" s="17">
        <f>IF(P119="","",ROUND(P119*Timekost,0))</f>
      </c>
      <c r="R119" s="5"/>
      <c r="S119" s="5"/>
      <c r="T119" s="5"/>
    </row>
    <row r="120" spans="1:20" x14ac:dyDescent="0.25">
      <c r="A120" s="5"/>
      <c r="B120" s="5"/>
      <c r="C120" s="5"/>
      <c r="D120" s="6"/>
      <c r="E120" s="12"/>
      <c r="F120" s="13"/>
      <c r="G120" s="13"/>
      <c r="H120" s="13"/>
      <c r="I120" s="13"/>
      <c r="J120" s="13"/>
      <c r="K120" s="13"/>
      <c r="L120" s="14">
        <f>IF($A120="","",COUNTIF(G120:K120,"x"))</f>
      </c>
      <c r="M120" s="14">
        <f>IF($A120="","",L120*52)</f>
      </c>
      <c r="N120" s="15">
        <f>IF($D120="","",IFERROR(VLOOKUP($D120,Romtyper,3,FALSE),""))</f>
      </c>
      <c r="O120" s="16">
        <f>IF(OR($E120="",N120=""),"",ROUND($E120*N120+Riggtid,1))</f>
      </c>
      <c r="P120" s="16">
        <f>IF(OR(O120="",M120=""),"",ROUND(O120*M120/60,1))</f>
      </c>
      <c r="Q120" s="17">
        <f>IF(P120="","",ROUND(P120*Timekost,0))</f>
      </c>
      <c r="R120" s="5"/>
      <c r="S120" s="5"/>
      <c r="T120" s="5"/>
    </row>
    <row r="121" spans="1:20" x14ac:dyDescent="0.25">
      <c r="A121" s="5"/>
      <c r="B121" s="5"/>
      <c r="C121" s="5"/>
      <c r="D121" s="6"/>
      <c r="E121" s="12"/>
      <c r="F121" s="13"/>
      <c r="G121" s="13"/>
      <c r="H121" s="13"/>
      <c r="I121" s="13"/>
      <c r="J121" s="13"/>
      <c r="K121" s="13"/>
      <c r="L121" s="14">
        <f>IF($A121="","",COUNTIF(G121:K121,"x"))</f>
      </c>
      <c r="M121" s="14">
        <f>IF($A121="","",L121*52)</f>
      </c>
      <c r="N121" s="15">
        <f>IF($D121="","",IFERROR(VLOOKUP($D121,Romtyper,3,FALSE),""))</f>
      </c>
      <c r="O121" s="16">
        <f>IF(OR($E121="",N121=""),"",ROUND($E121*N121+Riggtid,1))</f>
      </c>
      <c r="P121" s="16">
        <f>IF(OR(O121="",M121=""),"",ROUND(O121*M121/60,1))</f>
      </c>
      <c r="Q121" s="17">
        <f>IF(P121="","",ROUND(P121*Timekost,0))</f>
      </c>
      <c r="R121" s="5"/>
      <c r="S121" s="5"/>
      <c r="T121" s="5"/>
    </row>
    <row r="122" spans="1:20" x14ac:dyDescent="0.25">
      <c r="A122" s="5"/>
      <c r="B122" s="5"/>
      <c r="C122" s="5"/>
      <c r="D122" s="6"/>
      <c r="E122" s="12"/>
      <c r="F122" s="13"/>
      <c r="G122" s="13"/>
      <c r="H122" s="13"/>
      <c r="I122" s="13"/>
      <c r="J122" s="13"/>
      <c r="K122" s="13"/>
      <c r="L122" s="14">
        <f>IF($A122="","",COUNTIF(G122:K122,"x"))</f>
      </c>
      <c r="M122" s="14">
        <f>IF($A122="","",L122*52)</f>
      </c>
      <c r="N122" s="15">
        <f>IF($D122="","",IFERROR(VLOOKUP($D122,Romtyper,3,FALSE),""))</f>
      </c>
      <c r="O122" s="16">
        <f>IF(OR($E122="",N122=""),"",ROUND($E122*N122+Riggtid,1))</f>
      </c>
      <c r="P122" s="16">
        <f>IF(OR(O122="",M122=""),"",ROUND(O122*M122/60,1))</f>
      </c>
      <c r="Q122" s="17">
        <f>IF(P122="","",ROUND(P122*Timekost,0))</f>
      </c>
      <c r="R122" s="5"/>
      <c r="S122" s="5"/>
      <c r="T122" s="5"/>
    </row>
    <row r="123" spans="1:20" x14ac:dyDescent="0.25">
      <c r="A123" s="5"/>
      <c r="B123" s="5"/>
      <c r="C123" s="5"/>
      <c r="D123" s="6"/>
      <c r="E123" s="12"/>
      <c r="F123" s="13"/>
      <c r="G123" s="13"/>
      <c r="H123" s="13"/>
      <c r="I123" s="13"/>
      <c r="J123" s="13"/>
      <c r="K123" s="13"/>
      <c r="L123" s="14">
        <f>IF($A123="","",COUNTIF(G123:K123,"x"))</f>
      </c>
      <c r="M123" s="14">
        <f>IF($A123="","",L123*52)</f>
      </c>
      <c r="N123" s="15">
        <f>IF($D123="","",IFERROR(VLOOKUP($D123,Romtyper,3,FALSE),""))</f>
      </c>
      <c r="O123" s="16">
        <f>IF(OR($E123="",N123=""),"",ROUND($E123*N123+Riggtid,1))</f>
      </c>
      <c r="P123" s="16">
        <f>IF(OR(O123="",M123=""),"",ROUND(O123*M123/60,1))</f>
      </c>
      <c r="Q123" s="17">
        <f>IF(P123="","",ROUND(P123*Timekost,0))</f>
      </c>
      <c r="R123" s="5"/>
      <c r="S123" s="5"/>
      <c r="T123" s="5"/>
    </row>
    <row r="124" spans="1:20" x14ac:dyDescent="0.25">
      <c r="A124" s="5"/>
      <c r="B124" s="5"/>
      <c r="C124" s="5"/>
      <c r="D124" s="6"/>
      <c r="E124" s="12"/>
      <c r="F124" s="13"/>
      <c r="G124" s="13"/>
      <c r="H124" s="13"/>
      <c r="I124" s="13"/>
      <c r="J124" s="13"/>
      <c r="K124" s="13"/>
      <c r="L124" s="14">
        <f>IF($A124="","",COUNTIF(G124:K124,"x"))</f>
      </c>
      <c r="M124" s="14">
        <f>IF($A124="","",L124*52)</f>
      </c>
      <c r="N124" s="15">
        <f>IF($D124="","",IFERROR(VLOOKUP($D124,Romtyper,3,FALSE),""))</f>
      </c>
      <c r="O124" s="16">
        <f>IF(OR($E124="",N124=""),"",ROUND($E124*N124+Riggtid,1))</f>
      </c>
      <c r="P124" s="16">
        <f>IF(OR(O124="",M124=""),"",ROUND(O124*M124/60,1))</f>
      </c>
      <c r="Q124" s="17">
        <f>IF(P124="","",ROUND(P124*Timekost,0))</f>
      </c>
      <c r="R124" s="5"/>
      <c r="S124" s="5"/>
      <c r="T124" s="5"/>
    </row>
    <row r="125" spans="1:20" x14ac:dyDescent="0.25">
      <c r="A125" s="5"/>
      <c r="B125" s="5"/>
      <c r="C125" s="5"/>
      <c r="D125" s="6"/>
      <c r="E125" s="12"/>
      <c r="F125" s="13"/>
      <c r="G125" s="13"/>
      <c r="H125" s="13"/>
      <c r="I125" s="13"/>
      <c r="J125" s="13"/>
      <c r="K125" s="13"/>
      <c r="L125" s="14">
        <f>IF($A125="","",COUNTIF(G125:K125,"x"))</f>
      </c>
      <c r="M125" s="14">
        <f>IF($A125="","",L125*52)</f>
      </c>
      <c r="N125" s="15">
        <f>IF($D125="","",IFERROR(VLOOKUP($D125,Romtyper,3,FALSE),""))</f>
      </c>
      <c r="O125" s="16">
        <f>IF(OR($E125="",N125=""),"",ROUND($E125*N125+Riggtid,1))</f>
      </c>
      <c r="P125" s="16">
        <f>IF(OR(O125="",M125=""),"",ROUND(O125*M125/60,1))</f>
      </c>
      <c r="Q125" s="17">
        <f>IF(P125="","",ROUND(P125*Timekost,0))</f>
      </c>
      <c r="R125" s="5"/>
      <c r="S125" s="5"/>
      <c r="T125" s="5"/>
    </row>
    <row r="126" spans="1:20" x14ac:dyDescent="0.25">
      <c r="A126" s="5"/>
      <c r="B126" s="5"/>
      <c r="C126" s="5"/>
      <c r="D126" s="6"/>
      <c r="E126" s="12"/>
      <c r="F126" s="13"/>
      <c r="G126" s="13"/>
      <c r="H126" s="13"/>
      <c r="I126" s="13"/>
      <c r="J126" s="13"/>
      <c r="K126" s="13"/>
      <c r="L126" s="14">
        <f>IF($A126="","",COUNTIF(G126:K126,"x"))</f>
      </c>
      <c r="M126" s="14">
        <f>IF($A126="","",L126*52)</f>
      </c>
      <c r="N126" s="15">
        <f>IF($D126="","",IFERROR(VLOOKUP($D126,Romtyper,3,FALSE),""))</f>
      </c>
      <c r="O126" s="16">
        <f>IF(OR($E126="",N126=""),"",ROUND($E126*N126+Riggtid,1))</f>
      </c>
      <c r="P126" s="16">
        <f>IF(OR(O126="",M126=""),"",ROUND(O126*M126/60,1))</f>
      </c>
      <c r="Q126" s="17">
        <f>IF(P126="","",ROUND(P126*Timekost,0))</f>
      </c>
      <c r="R126" s="5"/>
      <c r="S126" s="5"/>
      <c r="T126" s="5"/>
    </row>
    <row r="127" spans="1:20" x14ac:dyDescent="0.25">
      <c r="A127" s="5"/>
      <c r="B127" s="5"/>
      <c r="C127" s="5"/>
      <c r="D127" s="6"/>
      <c r="E127" s="12"/>
      <c r="F127" s="13"/>
      <c r="G127" s="13"/>
      <c r="H127" s="13"/>
      <c r="I127" s="13"/>
      <c r="J127" s="13"/>
      <c r="K127" s="13"/>
      <c r="L127" s="14">
        <f>IF($A127="","",COUNTIF(G127:K127,"x"))</f>
      </c>
      <c r="M127" s="14">
        <f>IF($A127="","",L127*52)</f>
      </c>
      <c r="N127" s="15">
        <f>IF($D127="","",IFERROR(VLOOKUP($D127,Romtyper,3,FALSE),""))</f>
      </c>
      <c r="O127" s="16">
        <f>IF(OR($E127="",N127=""),"",ROUND($E127*N127+Riggtid,1))</f>
      </c>
      <c r="P127" s="16">
        <f>IF(OR(O127="",M127=""),"",ROUND(O127*M127/60,1))</f>
      </c>
      <c r="Q127" s="17">
        <f>IF(P127="","",ROUND(P127*Timekost,0))</f>
      </c>
      <c r="R127" s="5"/>
      <c r="S127" s="5"/>
      <c r="T127" s="5"/>
    </row>
    <row r="128" spans="1:20" x14ac:dyDescent="0.25">
      <c r="A128" s="5"/>
      <c r="B128" s="5"/>
      <c r="C128" s="5"/>
      <c r="D128" s="6"/>
      <c r="E128" s="12"/>
      <c r="F128" s="13"/>
      <c r="G128" s="13"/>
      <c r="H128" s="13"/>
      <c r="I128" s="13"/>
      <c r="J128" s="13"/>
      <c r="K128" s="13"/>
      <c r="L128" s="14">
        <f>IF($A128="","",COUNTIF(G128:K128,"x"))</f>
      </c>
      <c r="M128" s="14">
        <f>IF($A128="","",L128*52)</f>
      </c>
      <c r="N128" s="15">
        <f>IF($D128="","",IFERROR(VLOOKUP($D128,Romtyper,3,FALSE),""))</f>
      </c>
      <c r="O128" s="16">
        <f>IF(OR($E128="",N128=""),"",ROUND($E128*N128+Riggtid,1))</f>
      </c>
      <c r="P128" s="16">
        <f>IF(OR(O128="",M128=""),"",ROUND(O128*M128/60,1))</f>
      </c>
      <c r="Q128" s="17">
        <f>IF(P128="","",ROUND(P128*Timekost,0))</f>
      </c>
      <c r="R128" s="5"/>
      <c r="S128" s="5"/>
      <c r="T128" s="5"/>
    </row>
    <row r="129" spans="1:20" x14ac:dyDescent="0.25">
      <c r="A129" s="5"/>
      <c r="B129" s="5"/>
      <c r="C129" s="5"/>
      <c r="D129" s="6"/>
      <c r="E129" s="12"/>
      <c r="F129" s="13"/>
      <c r="G129" s="13"/>
      <c r="H129" s="13"/>
      <c r="I129" s="13"/>
      <c r="J129" s="13"/>
      <c r="K129" s="13"/>
      <c r="L129" s="14">
        <f>IF($A129="","",COUNTIF(G129:K129,"x"))</f>
      </c>
      <c r="M129" s="14">
        <f>IF($A129="","",L129*52)</f>
      </c>
      <c r="N129" s="15">
        <f>IF($D129="","",IFERROR(VLOOKUP($D129,Romtyper,3,FALSE),""))</f>
      </c>
      <c r="O129" s="16">
        <f>IF(OR($E129="",N129=""),"",ROUND($E129*N129+Riggtid,1))</f>
      </c>
      <c r="P129" s="16">
        <f>IF(OR(O129="",M129=""),"",ROUND(O129*M129/60,1))</f>
      </c>
      <c r="Q129" s="17">
        <f>IF(P129="","",ROUND(P129*Timekost,0))</f>
      </c>
      <c r="R129" s="5"/>
      <c r="S129" s="5"/>
      <c r="T129" s="5"/>
    </row>
    <row r="130" spans="1:20" x14ac:dyDescent="0.25">
      <c r="A130" s="5"/>
      <c r="B130" s="5"/>
      <c r="C130" s="5"/>
      <c r="D130" s="6"/>
      <c r="E130" s="12"/>
      <c r="F130" s="13"/>
      <c r="G130" s="13"/>
      <c r="H130" s="13"/>
      <c r="I130" s="13"/>
      <c r="J130" s="13"/>
      <c r="K130" s="13"/>
      <c r="L130" s="14">
        <f>IF($A130="","",COUNTIF(G130:K130,"x"))</f>
      </c>
      <c r="M130" s="14">
        <f>IF($A130="","",L130*52)</f>
      </c>
      <c r="N130" s="15">
        <f>IF($D130="","",IFERROR(VLOOKUP($D130,Romtyper,3,FALSE),""))</f>
      </c>
      <c r="O130" s="16">
        <f>IF(OR($E130="",N130=""),"",ROUND($E130*N130+Riggtid,1))</f>
      </c>
      <c r="P130" s="16">
        <f>IF(OR(O130="",M130=""),"",ROUND(O130*M130/60,1))</f>
      </c>
      <c r="Q130" s="17">
        <f>IF(P130="","",ROUND(P130*Timekost,0))</f>
      </c>
      <c r="R130" s="5"/>
      <c r="S130" s="5"/>
      <c r="T130" s="5"/>
    </row>
    <row r="131" spans="1:20" x14ac:dyDescent="0.25">
      <c r="A131" s="5"/>
      <c r="B131" s="5"/>
      <c r="C131" s="5"/>
      <c r="D131" s="6"/>
      <c r="E131" s="12"/>
      <c r="F131" s="13"/>
      <c r="G131" s="13"/>
      <c r="H131" s="13"/>
      <c r="I131" s="13"/>
      <c r="J131" s="13"/>
      <c r="K131" s="13"/>
      <c r="L131" s="14">
        <f>IF($A131="","",COUNTIF(G131:K131,"x"))</f>
      </c>
      <c r="M131" s="14">
        <f>IF($A131="","",L131*52)</f>
      </c>
      <c r="N131" s="15">
        <f>IF($D131="","",IFERROR(VLOOKUP($D131,Romtyper,3,FALSE),""))</f>
      </c>
      <c r="O131" s="16">
        <f>IF(OR($E131="",N131=""),"",ROUND($E131*N131+Riggtid,1))</f>
      </c>
      <c r="P131" s="16">
        <f>IF(OR(O131="",M131=""),"",ROUND(O131*M131/60,1))</f>
      </c>
      <c r="Q131" s="17">
        <f>IF(P131="","",ROUND(P131*Timekost,0))</f>
      </c>
      <c r="R131" s="5"/>
      <c r="S131" s="5"/>
      <c r="T131" s="5"/>
    </row>
    <row r="132" spans="1:20" x14ac:dyDescent="0.25">
      <c r="A132" s="5"/>
      <c r="B132" s="5"/>
      <c r="C132" s="5"/>
      <c r="D132" s="6"/>
      <c r="E132" s="12"/>
      <c r="F132" s="13"/>
      <c r="G132" s="13"/>
      <c r="H132" s="13"/>
      <c r="I132" s="13"/>
      <c r="J132" s="13"/>
      <c r="K132" s="13"/>
      <c r="L132" s="14">
        <f>IF($A132="","",COUNTIF(G132:K132,"x"))</f>
      </c>
      <c r="M132" s="14">
        <f>IF($A132="","",L132*52)</f>
      </c>
      <c r="N132" s="15">
        <f>IF($D132="","",IFERROR(VLOOKUP($D132,Romtyper,3,FALSE),""))</f>
      </c>
      <c r="O132" s="16">
        <f>IF(OR($E132="",N132=""),"",ROUND($E132*N132+Riggtid,1))</f>
      </c>
      <c r="P132" s="16">
        <f>IF(OR(O132="",M132=""),"",ROUND(O132*M132/60,1))</f>
      </c>
      <c r="Q132" s="17">
        <f>IF(P132="","",ROUND(P132*Timekost,0))</f>
      </c>
      <c r="R132" s="5"/>
      <c r="S132" s="5"/>
      <c r="T132" s="5"/>
    </row>
    <row r="133" spans="1:20" x14ac:dyDescent="0.25">
      <c r="A133" s="5"/>
      <c r="B133" s="5"/>
      <c r="C133" s="5"/>
      <c r="D133" s="6"/>
      <c r="E133" s="12"/>
      <c r="F133" s="13"/>
      <c r="G133" s="13"/>
      <c r="H133" s="13"/>
      <c r="I133" s="13"/>
      <c r="J133" s="13"/>
      <c r="K133" s="13"/>
      <c r="L133" s="14">
        <f>IF($A133="","",COUNTIF(G133:K133,"x"))</f>
      </c>
      <c r="M133" s="14">
        <f>IF($A133="","",L133*52)</f>
      </c>
      <c r="N133" s="15">
        <f>IF($D133="","",IFERROR(VLOOKUP($D133,Romtyper,3,FALSE),""))</f>
      </c>
      <c r="O133" s="16">
        <f>IF(OR($E133="",N133=""),"",ROUND($E133*N133+Riggtid,1))</f>
      </c>
      <c r="P133" s="16">
        <f>IF(OR(O133="",M133=""),"",ROUND(O133*M133/60,1))</f>
      </c>
      <c r="Q133" s="17">
        <f>IF(P133="","",ROUND(P133*Timekost,0))</f>
      </c>
      <c r="R133" s="5"/>
      <c r="S133" s="5"/>
      <c r="T133" s="5"/>
    </row>
    <row r="134" spans="1:20" x14ac:dyDescent="0.25">
      <c r="A134" s="5"/>
      <c r="B134" s="5"/>
      <c r="C134" s="5"/>
      <c r="D134" s="6"/>
      <c r="E134" s="12"/>
      <c r="F134" s="13"/>
      <c r="G134" s="13"/>
      <c r="H134" s="13"/>
      <c r="I134" s="13"/>
      <c r="J134" s="13"/>
      <c r="K134" s="13"/>
      <c r="L134" s="14">
        <f>IF($A134="","",COUNTIF(G134:K134,"x"))</f>
      </c>
      <c r="M134" s="14">
        <f>IF($A134="","",L134*52)</f>
      </c>
      <c r="N134" s="15">
        <f>IF($D134="","",IFERROR(VLOOKUP($D134,Romtyper,3,FALSE),""))</f>
      </c>
      <c r="O134" s="16">
        <f>IF(OR($E134="",N134=""),"",ROUND($E134*N134+Riggtid,1))</f>
      </c>
      <c r="P134" s="16">
        <f>IF(OR(O134="",M134=""),"",ROUND(O134*M134/60,1))</f>
      </c>
      <c r="Q134" s="17">
        <f>IF(P134="","",ROUND(P134*Timekost,0))</f>
      </c>
      <c r="R134" s="5"/>
      <c r="S134" s="5"/>
      <c r="T134" s="5"/>
    </row>
    <row r="135" spans="1:20" x14ac:dyDescent="0.25">
      <c r="A135" s="5"/>
      <c r="B135" s="5"/>
      <c r="C135" s="5"/>
      <c r="D135" s="6"/>
      <c r="E135" s="12"/>
      <c r="F135" s="13"/>
      <c r="G135" s="13"/>
      <c r="H135" s="13"/>
      <c r="I135" s="13"/>
      <c r="J135" s="13"/>
      <c r="K135" s="13"/>
      <c r="L135" s="14">
        <f>IF($A135="","",COUNTIF(G135:K135,"x"))</f>
      </c>
      <c r="M135" s="14">
        <f>IF($A135="","",L135*52)</f>
      </c>
      <c r="N135" s="15">
        <f>IF($D135="","",IFERROR(VLOOKUP($D135,Romtyper,3,FALSE),""))</f>
      </c>
      <c r="O135" s="16">
        <f>IF(OR($E135="",N135=""),"",ROUND($E135*N135+Riggtid,1))</f>
      </c>
      <c r="P135" s="16">
        <f>IF(OR(O135="",M135=""),"",ROUND(O135*M135/60,1))</f>
      </c>
      <c r="Q135" s="17">
        <f>IF(P135="","",ROUND(P135*Timekost,0))</f>
      </c>
      <c r="R135" s="5"/>
      <c r="S135" s="5"/>
      <c r="T135" s="5"/>
    </row>
    <row r="136" spans="1:20" x14ac:dyDescent="0.25">
      <c r="A136" s="5"/>
      <c r="B136" s="5"/>
      <c r="C136" s="5"/>
      <c r="D136" s="6"/>
      <c r="E136" s="12"/>
      <c r="F136" s="13"/>
      <c r="G136" s="13"/>
      <c r="H136" s="13"/>
      <c r="I136" s="13"/>
      <c r="J136" s="13"/>
      <c r="K136" s="13"/>
      <c r="L136" s="14">
        <f>IF($A136="","",COUNTIF(G136:K136,"x"))</f>
      </c>
      <c r="M136" s="14">
        <f>IF($A136="","",L136*52)</f>
      </c>
      <c r="N136" s="15">
        <f>IF($D136="","",IFERROR(VLOOKUP($D136,Romtyper,3,FALSE),""))</f>
      </c>
      <c r="O136" s="16">
        <f>IF(OR($E136="",N136=""),"",ROUND($E136*N136+Riggtid,1))</f>
      </c>
      <c r="P136" s="16">
        <f>IF(OR(O136="",M136=""),"",ROUND(O136*M136/60,1))</f>
      </c>
      <c r="Q136" s="17">
        <f>IF(P136="","",ROUND(P136*Timekost,0))</f>
      </c>
      <c r="R136" s="5"/>
      <c r="S136" s="5"/>
      <c r="T136" s="5"/>
    </row>
    <row r="137" spans="1:20" x14ac:dyDescent="0.25">
      <c r="A137" s="5"/>
      <c r="B137" s="5"/>
      <c r="C137" s="5"/>
      <c r="D137" s="6"/>
      <c r="E137" s="12"/>
      <c r="F137" s="13"/>
      <c r="G137" s="13"/>
      <c r="H137" s="13"/>
      <c r="I137" s="13"/>
      <c r="J137" s="13"/>
      <c r="K137" s="13"/>
      <c r="L137" s="14">
        <f>IF($A137="","",COUNTIF(G137:K137,"x"))</f>
      </c>
      <c r="M137" s="14">
        <f>IF($A137="","",L137*52)</f>
      </c>
      <c r="N137" s="15">
        <f>IF($D137="","",IFERROR(VLOOKUP($D137,Romtyper,3,FALSE),""))</f>
      </c>
      <c r="O137" s="16">
        <f>IF(OR($E137="",N137=""),"",ROUND($E137*N137+Riggtid,1))</f>
      </c>
      <c r="P137" s="16">
        <f>IF(OR(O137="",M137=""),"",ROUND(O137*M137/60,1))</f>
      </c>
      <c r="Q137" s="17">
        <f>IF(P137="","",ROUND(P137*Timekost,0))</f>
      </c>
      <c r="R137" s="5"/>
      <c r="S137" s="5"/>
      <c r="T137" s="5"/>
    </row>
    <row r="138" spans="1:20" x14ac:dyDescent="0.25">
      <c r="A138" s="5"/>
      <c r="B138" s="5"/>
      <c r="C138" s="5"/>
      <c r="D138" s="6"/>
      <c r="E138" s="12"/>
      <c r="F138" s="13"/>
      <c r="G138" s="13"/>
      <c r="H138" s="13"/>
      <c r="I138" s="13"/>
      <c r="J138" s="13"/>
      <c r="K138" s="13"/>
      <c r="L138" s="14">
        <f>IF($A138="","",COUNTIF(G138:K138,"x"))</f>
      </c>
      <c r="M138" s="14">
        <f>IF($A138="","",L138*52)</f>
      </c>
      <c r="N138" s="15">
        <f>IF($D138="","",IFERROR(VLOOKUP($D138,Romtyper,3,FALSE),""))</f>
      </c>
      <c r="O138" s="16">
        <f>IF(OR($E138="",N138=""),"",ROUND($E138*N138+Riggtid,1))</f>
      </c>
      <c r="P138" s="16">
        <f>IF(OR(O138="",M138=""),"",ROUND(O138*M138/60,1))</f>
      </c>
      <c r="Q138" s="17">
        <f>IF(P138="","",ROUND(P138*Timekost,0))</f>
      </c>
      <c r="R138" s="5"/>
      <c r="S138" s="5"/>
      <c r="T138" s="5"/>
    </row>
    <row r="139" spans="1:20" x14ac:dyDescent="0.25">
      <c r="A139" s="5"/>
      <c r="B139" s="5"/>
      <c r="C139" s="5"/>
      <c r="D139" s="6"/>
      <c r="E139" s="12"/>
      <c r="F139" s="13"/>
      <c r="G139" s="13"/>
      <c r="H139" s="13"/>
      <c r="I139" s="13"/>
      <c r="J139" s="13"/>
      <c r="K139" s="13"/>
      <c r="L139" s="14">
        <f>IF($A139="","",COUNTIF(G139:K139,"x"))</f>
      </c>
      <c r="M139" s="14">
        <f>IF($A139="","",L139*52)</f>
      </c>
      <c r="N139" s="15">
        <f>IF($D139="","",IFERROR(VLOOKUP($D139,Romtyper,3,FALSE),""))</f>
      </c>
      <c r="O139" s="16">
        <f>IF(OR($E139="",N139=""),"",ROUND($E139*N139+Riggtid,1))</f>
      </c>
      <c r="P139" s="16">
        <f>IF(OR(O139="",M139=""),"",ROUND(O139*M139/60,1))</f>
      </c>
      <c r="Q139" s="17">
        <f>IF(P139="","",ROUND(P139*Timekost,0))</f>
      </c>
      <c r="R139" s="5"/>
      <c r="S139" s="5"/>
      <c r="T139" s="5"/>
    </row>
    <row r="140" spans="1:20" x14ac:dyDescent="0.25">
      <c r="A140" s="5"/>
      <c r="B140" s="5"/>
      <c r="C140" s="5"/>
      <c r="D140" s="6"/>
      <c r="E140" s="12"/>
      <c r="F140" s="13"/>
      <c r="G140" s="13"/>
      <c r="H140" s="13"/>
      <c r="I140" s="13"/>
      <c r="J140" s="13"/>
      <c r="K140" s="13"/>
      <c r="L140" s="14">
        <f>IF($A140="","",COUNTIF(G140:K140,"x"))</f>
      </c>
      <c r="M140" s="14">
        <f>IF($A140="","",L140*52)</f>
      </c>
      <c r="N140" s="15">
        <f>IF($D140="","",IFERROR(VLOOKUP($D140,Romtyper,3,FALSE),""))</f>
      </c>
      <c r="O140" s="16">
        <f>IF(OR($E140="",N140=""),"",ROUND($E140*N140+Riggtid,1))</f>
      </c>
      <c r="P140" s="16">
        <f>IF(OR(O140="",M140=""),"",ROUND(O140*M140/60,1))</f>
      </c>
      <c r="Q140" s="17">
        <f>IF(P140="","",ROUND(P140*Timekost,0))</f>
      </c>
      <c r="R140" s="5"/>
      <c r="S140" s="5"/>
      <c r="T140" s="5"/>
    </row>
    <row r="141" spans="1:20" x14ac:dyDescent="0.25">
      <c r="A141" s="5"/>
      <c r="B141" s="5"/>
      <c r="C141" s="5"/>
      <c r="D141" s="6"/>
      <c r="E141" s="12"/>
      <c r="F141" s="13"/>
      <c r="G141" s="13"/>
      <c r="H141" s="13"/>
      <c r="I141" s="13"/>
      <c r="J141" s="13"/>
      <c r="K141" s="13"/>
      <c r="L141" s="14">
        <f>IF($A141="","",COUNTIF(G141:K141,"x"))</f>
      </c>
      <c r="M141" s="14">
        <f>IF($A141="","",L141*52)</f>
      </c>
      <c r="N141" s="15">
        <f>IF($D141="","",IFERROR(VLOOKUP($D141,Romtyper,3,FALSE),""))</f>
      </c>
      <c r="O141" s="16">
        <f>IF(OR($E141="",N141=""),"",ROUND($E141*N141+Riggtid,1))</f>
      </c>
      <c r="P141" s="16">
        <f>IF(OR(O141="",M141=""),"",ROUND(O141*M141/60,1))</f>
      </c>
      <c r="Q141" s="17">
        <f>IF(P141="","",ROUND(P141*Timekost,0))</f>
      </c>
      <c r="R141" s="5"/>
      <c r="S141" s="5"/>
      <c r="T141" s="5"/>
    </row>
    <row r="142" spans="1:20" x14ac:dyDescent="0.25">
      <c r="A142" s="5"/>
      <c r="B142" s="5"/>
      <c r="C142" s="5"/>
      <c r="D142" s="6"/>
      <c r="E142" s="12"/>
      <c r="F142" s="13"/>
      <c r="G142" s="13"/>
      <c r="H142" s="13"/>
      <c r="I142" s="13"/>
      <c r="J142" s="13"/>
      <c r="K142" s="13"/>
      <c r="L142" s="14">
        <f>IF($A142="","",COUNTIF(G142:K142,"x"))</f>
      </c>
      <c r="M142" s="14">
        <f>IF($A142="","",L142*52)</f>
      </c>
      <c r="N142" s="15">
        <f>IF($D142="","",IFERROR(VLOOKUP($D142,Romtyper,3,FALSE),""))</f>
      </c>
      <c r="O142" s="16">
        <f>IF(OR($E142="",N142=""),"",ROUND($E142*N142+Riggtid,1))</f>
      </c>
      <c r="P142" s="16">
        <f>IF(OR(O142="",M142=""),"",ROUND(O142*M142/60,1))</f>
      </c>
      <c r="Q142" s="17">
        <f>IF(P142="","",ROUND(P142*Timekost,0))</f>
      </c>
      <c r="R142" s="5"/>
      <c r="S142" s="5"/>
      <c r="T142" s="5"/>
    </row>
    <row r="143" spans="1:20" x14ac:dyDescent="0.25">
      <c r="A143" s="5"/>
      <c r="B143" s="5"/>
      <c r="C143" s="5"/>
      <c r="D143" s="6"/>
      <c r="E143" s="12"/>
      <c r="F143" s="13"/>
      <c r="G143" s="13"/>
      <c r="H143" s="13"/>
      <c r="I143" s="13"/>
      <c r="J143" s="13"/>
      <c r="K143" s="13"/>
      <c r="L143" s="14">
        <f>IF($A143="","",COUNTIF(G143:K143,"x"))</f>
      </c>
      <c r="M143" s="14">
        <f>IF($A143="","",L143*52)</f>
      </c>
      <c r="N143" s="15">
        <f>IF($D143="","",IFERROR(VLOOKUP($D143,Romtyper,3,FALSE),""))</f>
      </c>
      <c r="O143" s="16">
        <f>IF(OR($E143="",N143=""),"",ROUND($E143*N143+Riggtid,1))</f>
      </c>
      <c r="P143" s="16">
        <f>IF(OR(O143="",M143=""),"",ROUND(O143*M143/60,1))</f>
      </c>
      <c r="Q143" s="17">
        <f>IF(P143="","",ROUND(P143*Timekost,0))</f>
      </c>
      <c r="R143" s="5"/>
      <c r="S143" s="5"/>
      <c r="T143" s="5"/>
    </row>
    <row r="144" spans="1:20" x14ac:dyDescent="0.25">
      <c r="A144" s="5"/>
      <c r="B144" s="5"/>
      <c r="C144" s="5"/>
      <c r="D144" s="6"/>
      <c r="E144" s="12"/>
      <c r="F144" s="13"/>
      <c r="G144" s="13"/>
      <c r="H144" s="13"/>
      <c r="I144" s="13"/>
      <c r="J144" s="13"/>
      <c r="K144" s="13"/>
      <c r="L144" s="14">
        <f>IF($A144="","",COUNTIF(G144:K144,"x"))</f>
      </c>
      <c r="M144" s="14">
        <f>IF($A144="","",L144*52)</f>
      </c>
      <c r="N144" s="15">
        <f>IF($D144="","",IFERROR(VLOOKUP($D144,Romtyper,3,FALSE),""))</f>
      </c>
      <c r="O144" s="16">
        <f>IF(OR($E144="",N144=""),"",ROUND($E144*N144+Riggtid,1))</f>
      </c>
      <c r="P144" s="16">
        <f>IF(OR(O144="",M144=""),"",ROUND(O144*M144/60,1))</f>
      </c>
      <c r="Q144" s="17">
        <f>IF(P144="","",ROUND(P144*Timekost,0))</f>
      </c>
      <c r="R144" s="5"/>
      <c r="S144" s="5"/>
      <c r="T144" s="5"/>
    </row>
    <row r="145" spans="1:20" x14ac:dyDescent="0.25">
      <c r="A145" s="5"/>
      <c r="B145" s="5"/>
      <c r="C145" s="5"/>
      <c r="D145" s="6"/>
      <c r="E145" s="12"/>
      <c r="F145" s="13"/>
      <c r="G145" s="13"/>
      <c r="H145" s="13"/>
      <c r="I145" s="13"/>
      <c r="J145" s="13"/>
      <c r="K145" s="13"/>
      <c r="L145" s="14">
        <f>IF($A145="","",COUNTIF(G145:K145,"x"))</f>
      </c>
      <c r="M145" s="14">
        <f>IF($A145="","",L145*52)</f>
      </c>
      <c r="N145" s="15">
        <f>IF($D145="","",IFERROR(VLOOKUP($D145,Romtyper,3,FALSE),""))</f>
      </c>
      <c r="O145" s="16">
        <f>IF(OR($E145="",N145=""),"",ROUND($E145*N145+Riggtid,1))</f>
      </c>
      <c r="P145" s="16">
        <f>IF(OR(O145="",M145=""),"",ROUND(O145*M145/60,1))</f>
      </c>
      <c r="Q145" s="17">
        <f>IF(P145="","",ROUND(P145*Timekost,0))</f>
      </c>
      <c r="R145" s="5"/>
      <c r="S145" s="5"/>
      <c r="T145" s="5"/>
    </row>
    <row r="146" spans="1:20" x14ac:dyDescent="0.25">
      <c r="A146" s="5"/>
      <c r="B146" s="5"/>
      <c r="C146" s="5"/>
      <c r="D146" s="6"/>
      <c r="E146" s="12"/>
      <c r="F146" s="13"/>
      <c r="G146" s="13"/>
      <c r="H146" s="13"/>
      <c r="I146" s="13"/>
      <c r="J146" s="13"/>
      <c r="K146" s="13"/>
      <c r="L146" s="14">
        <f>IF($A146="","",COUNTIF(G146:K146,"x"))</f>
      </c>
      <c r="M146" s="14">
        <f>IF($A146="","",L146*52)</f>
      </c>
      <c r="N146" s="15">
        <f>IF($D146="","",IFERROR(VLOOKUP($D146,Romtyper,3,FALSE),""))</f>
      </c>
      <c r="O146" s="16">
        <f>IF(OR($E146="",N146=""),"",ROUND($E146*N146+Riggtid,1))</f>
      </c>
      <c r="P146" s="16">
        <f>IF(OR(O146="",M146=""),"",ROUND(O146*M146/60,1))</f>
      </c>
      <c r="Q146" s="17">
        <f>IF(P146="","",ROUND(P146*Timekost,0))</f>
      </c>
      <c r="R146" s="5"/>
      <c r="S146" s="5"/>
      <c r="T146" s="5"/>
    </row>
    <row r="147" spans="1:20" x14ac:dyDescent="0.25">
      <c r="A147" s="5"/>
      <c r="B147" s="5"/>
      <c r="C147" s="5"/>
      <c r="D147" s="6"/>
      <c r="E147" s="12"/>
      <c r="F147" s="13"/>
      <c r="G147" s="13"/>
      <c r="H147" s="13"/>
      <c r="I147" s="13"/>
      <c r="J147" s="13"/>
      <c r="K147" s="13"/>
      <c r="L147" s="14">
        <f>IF($A147="","",COUNTIF(G147:K147,"x"))</f>
      </c>
      <c r="M147" s="14">
        <f>IF($A147="","",L147*52)</f>
      </c>
      <c r="N147" s="15">
        <f>IF($D147="","",IFERROR(VLOOKUP($D147,Romtyper,3,FALSE),""))</f>
      </c>
      <c r="O147" s="16">
        <f>IF(OR($E147="",N147=""),"",ROUND($E147*N147+Riggtid,1))</f>
      </c>
      <c r="P147" s="16">
        <f>IF(OR(O147="",M147=""),"",ROUND(O147*M147/60,1))</f>
      </c>
      <c r="Q147" s="17">
        <f>IF(P147="","",ROUND(P147*Timekost,0))</f>
      </c>
      <c r="R147" s="5"/>
      <c r="S147" s="5"/>
      <c r="T147" s="5"/>
    </row>
    <row r="148" spans="1:20" x14ac:dyDescent="0.25">
      <c r="A148" s="5"/>
      <c r="B148" s="5"/>
      <c r="C148" s="5"/>
      <c r="D148" s="6"/>
      <c r="E148" s="12"/>
      <c r="F148" s="13"/>
      <c r="G148" s="13"/>
      <c r="H148" s="13"/>
      <c r="I148" s="13"/>
      <c r="J148" s="13"/>
      <c r="K148" s="13"/>
      <c r="L148" s="14">
        <f>IF($A148="","",COUNTIF(G148:K148,"x"))</f>
      </c>
      <c r="M148" s="14">
        <f>IF($A148="","",L148*52)</f>
      </c>
      <c r="N148" s="15">
        <f>IF($D148="","",IFERROR(VLOOKUP($D148,Romtyper,3,FALSE),""))</f>
      </c>
      <c r="O148" s="16">
        <f>IF(OR($E148="",N148=""),"",ROUND($E148*N148+Riggtid,1))</f>
      </c>
      <c r="P148" s="16">
        <f>IF(OR(O148="",M148=""),"",ROUND(O148*M148/60,1))</f>
      </c>
      <c r="Q148" s="17">
        <f>IF(P148="","",ROUND(P148*Timekost,0))</f>
      </c>
      <c r="R148" s="5"/>
      <c r="S148" s="5"/>
      <c r="T148" s="5"/>
    </row>
    <row r="149" spans="1:20" x14ac:dyDescent="0.25">
      <c r="A149" s="5"/>
      <c r="B149" s="5"/>
      <c r="C149" s="5"/>
      <c r="D149" s="6"/>
      <c r="E149" s="12"/>
      <c r="F149" s="13"/>
      <c r="G149" s="13"/>
      <c r="H149" s="13"/>
      <c r="I149" s="13"/>
      <c r="J149" s="13"/>
      <c r="K149" s="13"/>
      <c r="L149" s="14">
        <f>IF($A149="","",COUNTIF(G149:K149,"x"))</f>
      </c>
      <c r="M149" s="14">
        <f>IF($A149="","",L149*52)</f>
      </c>
      <c r="N149" s="15">
        <f>IF($D149="","",IFERROR(VLOOKUP($D149,Romtyper,3,FALSE),""))</f>
      </c>
      <c r="O149" s="16">
        <f>IF(OR($E149="",N149=""),"",ROUND($E149*N149+Riggtid,1))</f>
      </c>
      <c r="P149" s="16">
        <f>IF(OR(O149="",M149=""),"",ROUND(O149*M149/60,1))</f>
      </c>
      <c r="Q149" s="17">
        <f>IF(P149="","",ROUND(P149*Timekost,0))</f>
      </c>
      <c r="R149" s="5"/>
      <c r="S149" s="5"/>
      <c r="T149" s="5"/>
    </row>
    <row r="150" spans="1:20" x14ac:dyDescent="0.25">
      <c r="A150" s="5"/>
      <c r="B150" s="5"/>
      <c r="C150" s="5"/>
      <c r="D150" s="6"/>
      <c r="E150" s="12"/>
      <c r="F150" s="13"/>
      <c r="G150" s="13"/>
      <c r="H150" s="13"/>
      <c r="I150" s="13"/>
      <c r="J150" s="13"/>
      <c r="K150" s="13"/>
      <c r="L150" s="14">
        <f>IF($A150="","",COUNTIF(G150:K150,"x"))</f>
      </c>
      <c r="M150" s="14">
        <f>IF($A150="","",L150*52)</f>
      </c>
      <c r="N150" s="15">
        <f>IF($D150="","",IFERROR(VLOOKUP($D150,Romtyper,3,FALSE),""))</f>
      </c>
      <c r="O150" s="16">
        <f>IF(OR($E150="",N150=""),"",ROUND($E150*N150+Riggtid,1))</f>
      </c>
      <c r="P150" s="16">
        <f>IF(OR(O150="",M150=""),"",ROUND(O150*M150/60,1))</f>
      </c>
      <c r="Q150" s="17">
        <f>IF(P150="","",ROUND(P150*Timekost,0))</f>
      </c>
      <c r="R150" s="5"/>
      <c r="S150" s="5"/>
      <c r="T150" s="5"/>
    </row>
    <row r="151" spans="1:20" x14ac:dyDescent="0.25">
      <c r="A151" s="5"/>
      <c r="B151" s="5"/>
      <c r="C151" s="5"/>
      <c r="D151" s="6"/>
      <c r="E151" s="12"/>
      <c r="F151" s="13"/>
      <c r="G151" s="13"/>
      <c r="H151" s="13"/>
      <c r="I151" s="13"/>
      <c r="J151" s="13"/>
      <c r="K151" s="13"/>
      <c r="L151" s="14">
        <f>IF($A151="","",COUNTIF(G151:K151,"x"))</f>
      </c>
      <c r="M151" s="14">
        <f>IF($A151="","",L151*52)</f>
      </c>
      <c r="N151" s="15">
        <f>IF($D151="","",IFERROR(VLOOKUP($D151,Romtyper,3,FALSE),""))</f>
      </c>
      <c r="O151" s="16">
        <f>IF(OR($E151="",N151=""),"",ROUND($E151*N151+Riggtid,1))</f>
      </c>
      <c r="P151" s="16">
        <f>IF(OR(O151="",M151=""),"",ROUND(O151*M151/60,1))</f>
      </c>
      <c r="Q151" s="17">
        <f>IF(P151="","",ROUND(P151*Timekost,0))</f>
      </c>
      <c r="R151" s="5"/>
      <c r="S151" s="5"/>
      <c r="T151" s="5"/>
    </row>
    <row r="152" spans="1:20" x14ac:dyDescent="0.25">
      <c r="A152" s="5"/>
      <c r="B152" s="5"/>
      <c r="C152" s="5"/>
      <c r="D152" s="6"/>
      <c r="E152" s="12"/>
      <c r="F152" s="13"/>
      <c r="G152" s="13"/>
      <c r="H152" s="13"/>
      <c r="I152" s="13"/>
      <c r="J152" s="13"/>
      <c r="K152" s="13"/>
      <c r="L152" s="14">
        <f>IF($A152="","",COUNTIF(G152:K152,"x"))</f>
      </c>
      <c r="M152" s="14">
        <f>IF($A152="","",L152*52)</f>
      </c>
      <c r="N152" s="15">
        <f>IF($D152="","",IFERROR(VLOOKUP($D152,Romtyper,3,FALSE),""))</f>
      </c>
      <c r="O152" s="16">
        <f>IF(OR($E152="",N152=""),"",ROUND($E152*N152+Riggtid,1))</f>
      </c>
      <c r="P152" s="16">
        <f>IF(OR(O152="",M152=""),"",ROUND(O152*M152/60,1))</f>
      </c>
      <c r="Q152" s="17">
        <f>IF(P152="","",ROUND(P152*Timekost,0))</f>
      </c>
      <c r="R152" s="5"/>
      <c r="S152" s="5"/>
      <c r="T152" s="5"/>
    </row>
    <row r="153" spans="1:20" x14ac:dyDescent="0.25">
      <c r="A153" s="5"/>
      <c r="B153" s="5"/>
      <c r="C153" s="5"/>
      <c r="D153" s="6"/>
      <c r="E153" s="12"/>
      <c r="F153" s="13"/>
      <c r="G153" s="13"/>
      <c r="H153" s="13"/>
      <c r="I153" s="13"/>
      <c r="J153" s="13"/>
      <c r="K153" s="13"/>
      <c r="L153" s="14">
        <f>IF($A153="","",COUNTIF(G153:K153,"x"))</f>
      </c>
      <c r="M153" s="14">
        <f>IF($A153="","",L153*52)</f>
      </c>
      <c r="N153" s="15">
        <f>IF($D153="","",IFERROR(VLOOKUP($D153,Romtyper,3,FALSE),""))</f>
      </c>
      <c r="O153" s="16">
        <f>IF(OR($E153="",N153=""),"",ROUND($E153*N153+Riggtid,1))</f>
      </c>
      <c r="P153" s="16">
        <f>IF(OR(O153="",M153=""),"",ROUND(O153*M153/60,1))</f>
      </c>
      <c r="Q153" s="17">
        <f>IF(P153="","",ROUND(P153*Timekost,0))</f>
      </c>
      <c r="R153" s="5"/>
      <c r="S153" s="5"/>
      <c r="T153" s="5"/>
    </row>
    <row r="154" spans="1:20" x14ac:dyDescent="0.25">
      <c r="A154" s="5"/>
      <c r="B154" s="5"/>
      <c r="C154" s="5"/>
      <c r="D154" s="6"/>
      <c r="E154" s="12"/>
      <c r="F154" s="13"/>
      <c r="G154" s="13"/>
      <c r="H154" s="13"/>
      <c r="I154" s="13"/>
      <c r="J154" s="13"/>
      <c r="K154" s="13"/>
      <c r="L154" s="14">
        <f>IF($A154="","",COUNTIF(G154:K154,"x"))</f>
      </c>
      <c r="M154" s="14">
        <f>IF($A154="","",L154*52)</f>
      </c>
      <c r="N154" s="15">
        <f>IF($D154="","",IFERROR(VLOOKUP($D154,Romtyper,3,FALSE),""))</f>
      </c>
      <c r="O154" s="16">
        <f>IF(OR($E154="",N154=""),"",ROUND($E154*N154+Riggtid,1))</f>
      </c>
      <c r="P154" s="16">
        <f>IF(OR(O154="",M154=""),"",ROUND(O154*M154/60,1))</f>
      </c>
      <c r="Q154" s="17">
        <f>IF(P154="","",ROUND(P154*Timekost,0))</f>
      </c>
      <c r="R154" s="5"/>
      <c r="S154" s="5"/>
      <c r="T154" s="5"/>
    </row>
    <row r="155" spans="1:20" x14ac:dyDescent="0.25">
      <c r="A155" s="5"/>
      <c r="B155" s="5"/>
      <c r="C155" s="5"/>
      <c r="D155" s="6"/>
      <c r="E155" s="12"/>
      <c r="F155" s="13"/>
      <c r="G155" s="13"/>
      <c r="H155" s="13"/>
      <c r="I155" s="13"/>
      <c r="J155" s="13"/>
      <c r="K155" s="13"/>
      <c r="L155" s="14">
        <f>IF($A155="","",COUNTIF(G155:K155,"x"))</f>
      </c>
      <c r="M155" s="14">
        <f>IF($A155="","",L155*52)</f>
      </c>
      <c r="N155" s="15">
        <f>IF($D155="","",IFERROR(VLOOKUP($D155,Romtyper,3,FALSE),""))</f>
      </c>
      <c r="O155" s="16">
        <f>IF(OR($E155="",N155=""),"",ROUND($E155*N155+Riggtid,1))</f>
      </c>
      <c r="P155" s="16">
        <f>IF(OR(O155="",M155=""),"",ROUND(O155*M155/60,1))</f>
      </c>
      <c r="Q155" s="17">
        <f>IF(P155="","",ROUND(P155*Timekost,0))</f>
      </c>
      <c r="R155" s="5"/>
      <c r="S155" s="5"/>
      <c r="T155" s="5"/>
    </row>
    <row r="156" spans="1:20" x14ac:dyDescent="0.25">
      <c r="A156" s="5"/>
      <c r="B156" s="5"/>
      <c r="C156" s="5"/>
      <c r="D156" s="6"/>
      <c r="E156" s="12"/>
      <c r="F156" s="13"/>
      <c r="G156" s="13"/>
      <c r="H156" s="13"/>
      <c r="I156" s="13"/>
      <c r="J156" s="13"/>
      <c r="K156" s="13"/>
      <c r="L156" s="14">
        <f>IF($A156="","",COUNTIF(G156:K156,"x"))</f>
      </c>
      <c r="M156" s="14">
        <f>IF($A156="","",L156*52)</f>
      </c>
      <c r="N156" s="15">
        <f>IF($D156="","",IFERROR(VLOOKUP($D156,Romtyper,3,FALSE),""))</f>
      </c>
      <c r="O156" s="16">
        <f>IF(OR($E156="",N156=""),"",ROUND($E156*N156+Riggtid,1))</f>
      </c>
      <c r="P156" s="16">
        <f>IF(OR(O156="",M156=""),"",ROUND(O156*M156/60,1))</f>
      </c>
      <c r="Q156" s="17">
        <f>IF(P156="","",ROUND(P156*Timekost,0))</f>
      </c>
      <c r="R156" s="5"/>
      <c r="S156" s="5"/>
      <c r="T156" s="5"/>
    </row>
    <row r="157" spans="1:20" x14ac:dyDescent="0.25">
      <c r="A157" s="5"/>
      <c r="B157" s="5"/>
      <c r="C157" s="5"/>
      <c r="D157" s="6"/>
      <c r="E157" s="12"/>
      <c r="F157" s="13"/>
      <c r="G157" s="13"/>
      <c r="H157" s="13"/>
      <c r="I157" s="13"/>
      <c r="J157" s="13"/>
      <c r="K157" s="13"/>
      <c r="L157" s="14">
        <f>IF($A157="","",COUNTIF(G157:K157,"x"))</f>
      </c>
      <c r="M157" s="14">
        <f>IF($A157="","",L157*52)</f>
      </c>
      <c r="N157" s="15">
        <f>IF($D157="","",IFERROR(VLOOKUP($D157,Romtyper,3,FALSE),""))</f>
      </c>
      <c r="O157" s="16">
        <f>IF(OR($E157="",N157=""),"",ROUND($E157*N157+Riggtid,1))</f>
      </c>
      <c r="P157" s="16">
        <f>IF(OR(O157="",M157=""),"",ROUND(O157*M157/60,1))</f>
      </c>
      <c r="Q157" s="17">
        <f>IF(P157="","",ROUND(P157*Timekost,0))</f>
      </c>
      <c r="R157" s="5"/>
      <c r="S157" s="5"/>
      <c r="T157" s="5"/>
    </row>
    <row r="158" spans="1:20" x14ac:dyDescent="0.25">
      <c r="A158" s="5"/>
      <c r="B158" s="5"/>
      <c r="C158" s="5"/>
      <c r="D158" s="6"/>
      <c r="E158" s="12"/>
      <c r="F158" s="13"/>
      <c r="G158" s="13"/>
      <c r="H158" s="13"/>
      <c r="I158" s="13"/>
      <c r="J158" s="13"/>
      <c r="K158" s="13"/>
      <c r="L158" s="14">
        <f>IF($A158="","",COUNTIF(G158:K158,"x"))</f>
      </c>
      <c r="M158" s="14">
        <f>IF($A158="","",L158*52)</f>
      </c>
      <c r="N158" s="15">
        <f>IF($D158="","",IFERROR(VLOOKUP($D158,Romtyper,3,FALSE),""))</f>
      </c>
      <c r="O158" s="16">
        <f>IF(OR($E158="",N158=""),"",ROUND($E158*N158+Riggtid,1))</f>
      </c>
      <c r="P158" s="16">
        <f>IF(OR(O158="",M158=""),"",ROUND(O158*M158/60,1))</f>
      </c>
      <c r="Q158" s="17">
        <f>IF(P158="","",ROUND(P158*Timekost,0))</f>
      </c>
      <c r="R158" s="5"/>
      <c r="S158" s="5"/>
      <c r="T158" s="5"/>
    </row>
    <row r="159" spans="1:20" x14ac:dyDescent="0.25">
      <c r="A159" s="5"/>
      <c r="B159" s="5"/>
      <c r="C159" s="5"/>
      <c r="D159" s="6"/>
      <c r="E159" s="12"/>
      <c r="F159" s="13"/>
      <c r="G159" s="13"/>
      <c r="H159" s="13"/>
      <c r="I159" s="13"/>
      <c r="J159" s="13"/>
      <c r="K159" s="13"/>
      <c r="L159" s="14">
        <f>IF($A159="","",COUNTIF(G159:K159,"x"))</f>
      </c>
      <c r="M159" s="14">
        <f>IF($A159="","",L159*52)</f>
      </c>
      <c r="N159" s="15">
        <f>IF($D159="","",IFERROR(VLOOKUP($D159,Romtyper,3,FALSE),""))</f>
      </c>
      <c r="O159" s="16">
        <f>IF(OR($E159="",N159=""),"",ROUND($E159*N159+Riggtid,1))</f>
      </c>
      <c r="P159" s="16">
        <f>IF(OR(O159="",M159=""),"",ROUND(O159*M159/60,1))</f>
      </c>
      <c r="Q159" s="17">
        <f>IF(P159="","",ROUND(P159*Timekost,0))</f>
      </c>
      <c r="R159" s="5"/>
      <c r="S159" s="5"/>
      <c r="T159" s="5"/>
    </row>
    <row r="160" spans="1:20" x14ac:dyDescent="0.25">
      <c r="A160" s="5"/>
      <c r="B160" s="5"/>
      <c r="C160" s="5"/>
      <c r="D160" s="6"/>
      <c r="E160" s="12"/>
      <c r="F160" s="13"/>
      <c r="G160" s="13"/>
      <c r="H160" s="13"/>
      <c r="I160" s="13"/>
      <c r="J160" s="13"/>
      <c r="K160" s="13"/>
      <c r="L160" s="14">
        <f>IF($A160="","",COUNTIF(G160:K160,"x"))</f>
      </c>
      <c r="M160" s="14">
        <f>IF($A160="","",L160*52)</f>
      </c>
      <c r="N160" s="15">
        <f>IF($D160="","",IFERROR(VLOOKUP($D160,Romtyper,3,FALSE),""))</f>
      </c>
      <c r="O160" s="16">
        <f>IF(OR($E160="",N160=""),"",ROUND($E160*N160+Riggtid,1))</f>
      </c>
      <c r="P160" s="16">
        <f>IF(OR(O160="",M160=""),"",ROUND(O160*M160/60,1))</f>
      </c>
      <c r="Q160" s="17">
        <f>IF(P160="","",ROUND(P160*Timekost,0))</f>
      </c>
      <c r="R160" s="5"/>
      <c r="S160" s="5"/>
      <c r="T160" s="5"/>
    </row>
    <row r="161" spans="1:20" x14ac:dyDescent="0.25">
      <c r="A161" s="5"/>
      <c r="B161" s="5"/>
      <c r="C161" s="5"/>
      <c r="D161" s="6"/>
      <c r="E161" s="12"/>
      <c r="F161" s="13"/>
      <c r="G161" s="13"/>
      <c r="H161" s="13"/>
      <c r="I161" s="13"/>
      <c r="J161" s="13"/>
      <c r="K161" s="13"/>
      <c r="L161" s="14">
        <f>IF($A161="","",COUNTIF(G161:K161,"x"))</f>
      </c>
      <c r="M161" s="14">
        <f>IF($A161="","",L161*52)</f>
      </c>
      <c r="N161" s="15">
        <f>IF($D161="","",IFERROR(VLOOKUP($D161,Romtyper,3,FALSE),""))</f>
      </c>
      <c r="O161" s="16">
        <f>IF(OR($E161="",N161=""),"",ROUND($E161*N161+Riggtid,1))</f>
      </c>
      <c r="P161" s="16">
        <f>IF(OR(O161="",M161=""),"",ROUND(O161*M161/60,1))</f>
      </c>
      <c r="Q161" s="17">
        <f>IF(P161="","",ROUND(P161*Timekost,0))</f>
      </c>
      <c r="R161" s="5"/>
      <c r="S161" s="5"/>
      <c r="T161" s="5"/>
    </row>
    <row r="162" spans="1:20" x14ac:dyDescent="0.25">
      <c r="A162" s="5"/>
      <c r="B162" s="5"/>
      <c r="C162" s="5"/>
      <c r="D162" s="6"/>
      <c r="E162" s="12"/>
      <c r="F162" s="13"/>
      <c r="G162" s="13"/>
      <c r="H162" s="13"/>
      <c r="I162" s="13"/>
      <c r="J162" s="13"/>
      <c r="K162" s="13"/>
      <c r="L162" s="14">
        <f>IF($A162="","",COUNTIF(G162:K162,"x"))</f>
      </c>
      <c r="M162" s="14">
        <f>IF($A162="","",L162*52)</f>
      </c>
      <c r="N162" s="15">
        <f>IF($D162="","",IFERROR(VLOOKUP($D162,Romtyper,3,FALSE),""))</f>
      </c>
      <c r="O162" s="16">
        <f>IF(OR($E162="",N162=""),"",ROUND($E162*N162+Riggtid,1))</f>
      </c>
      <c r="P162" s="16">
        <f>IF(OR(O162="",M162=""),"",ROUND(O162*M162/60,1))</f>
      </c>
      <c r="Q162" s="17">
        <f>IF(P162="","",ROUND(P162*Timekost,0))</f>
      </c>
      <c r="R162" s="5"/>
      <c r="S162" s="5"/>
      <c r="T162" s="5"/>
    </row>
    <row r="163" spans="1:20" x14ac:dyDescent="0.25">
      <c r="A163" s="5"/>
      <c r="B163" s="5"/>
      <c r="C163" s="5"/>
      <c r="D163" s="6"/>
      <c r="E163" s="12"/>
      <c r="F163" s="13"/>
      <c r="G163" s="13"/>
      <c r="H163" s="13"/>
      <c r="I163" s="13"/>
      <c r="J163" s="13"/>
      <c r="K163" s="13"/>
      <c r="L163" s="14">
        <f>IF($A163="","",COUNTIF(G163:K163,"x"))</f>
      </c>
      <c r="M163" s="14">
        <f>IF($A163="","",L163*52)</f>
      </c>
      <c r="N163" s="15">
        <f>IF($D163="","",IFERROR(VLOOKUP($D163,Romtyper,3,FALSE),""))</f>
      </c>
      <c r="O163" s="16">
        <f>IF(OR($E163="",N163=""),"",ROUND($E163*N163+Riggtid,1))</f>
      </c>
      <c r="P163" s="16">
        <f>IF(OR(O163="",M163=""),"",ROUND(O163*M163/60,1))</f>
      </c>
      <c r="Q163" s="17">
        <f>IF(P163="","",ROUND(P163*Timekost,0))</f>
      </c>
      <c r="R163" s="5"/>
      <c r="S163" s="5"/>
      <c r="T163" s="5"/>
    </row>
    <row r="164" spans="1:20" x14ac:dyDescent="0.25">
      <c r="A164" s="5"/>
      <c r="B164" s="5"/>
      <c r="C164" s="5"/>
      <c r="D164" s="6"/>
      <c r="E164" s="12"/>
      <c r="F164" s="13"/>
      <c r="G164" s="13"/>
      <c r="H164" s="13"/>
      <c r="I164" s="13"/>
      <c r="J164" s="13"/>
      <c r="K164" s="13"/>
      <c r="L164" s="14">
        <f>IF($A164="","",COUNTIF(G164:K164,"x"))</f>
      </c>
      <c r="M164" s="14">
        <f>IF($A164="","",L164*52)</f>
      </c>
      <c r="N164" s="15">
        <f>IF($D164="","",IFERROR(VLOOKUP($D164,Romtyper,3,FALSE),""))</f>
      </c>
      <c r="O164" s="16">
        <f>IF(OR($E164="",N164=""),"",ROUND($E164*N164+Riggtid,1))</f>
      </c>
      <c r="P164" s="16">
        <f>IF(OR(O164="",M164=""),"",ROUND(O164*M164/60,1))</f>
      </c>
      <c r="Q164" s="17">
        <f>IF(P164="","",ROUND(P164*Timekost,0))</f>
      </c>
      <c r="R164" s="5"/>
      <c r="S164" s="5"/>
      <c r="T164" s="5"/>
    </row>
    <row r="165" spans="1:20" x14ac:dyDescent="0.25">
      <c r="A165" s="5"/>
      <c r="B165" s="5"/>
      <c r="C165" s="5"/>
      <c r="D165" s="6"/>
      <c r="E165" s="12"/>
      <c r="F165" s="13"/>
      <c r="G165" s="13"/>
      <c r="H165" s="13"/>
      <c r="I165" s="13"/>
      <c r="J165" s="13"/>
      <c r="K165" s="13"/>
      <c r="L165" s="14">
        <f>IF($A165="","",COUNTIF(G165:K165,"x"))</f>
      </c>
      <c r="M165" s="14">
        <f>IF($A165="","",L165*52)</f>
      </c>
      <c r="N165" s="15">
        <f>IF($D165="","",IFERROR(VLOOKUP($D165,Romtyper,3,FALSE),""))</f>
      </c>
      <c r="O165" s="16">
        <f>IF(OR($E165="",N165=""),"",ROUND($E165*N165+Riggtid,1))</f>
      </c>
      <c r="P165" s="16">
        <f>IF(OR(O165="",M165=""),"",ROUND(O165*M165/60,1))</f>
      </c>
      <c r="Q165" s="17">
        <f>IF(P165="","",ROUND(P165*Timekost,0))</f>
      </c>
      <c r="R165" s="5"/>
      <c r="S165" s="5"/>
      <c r="T165" s="5"/>
    </row>
    <row r="166" spans="1:20" x14ac:dyDescent="0.25">
      <c r="A166" s="5"/>
      <c r="B166" s="5"/>
      <c r="C166" s="5"/>
      <c r="D166" s="6"/>
      <c r="E166" s="12"/>
      <c r="F166" s="13"/>
      <c r="G166" s="13"/>
      <c r="H166" s="13"/>
      <c r="I166" s="13"/>
      <c r="J166" s="13"/>
      <c r="K166" s="13"/>
      <c r="L166" s="14">
        <f>IF($A166="","",COUNTIF(G166:K166,"x"))</f>
      </c>
      <c r="M166" s="14">
        <f>IF($A166="","",L166*52)</f>
      </c>
      <c r="N166" s="15">
        <f>IF($D166="","",IFERROR(VLOOKUP($D166,Romtyper,3,FALSE),""))</f>
      </c>
      <c r="O166" s="16">
        <f>IF(OR($E166="",N166=""),"",ROUND($E166*N166+Riggtid,1))</f>
      </c>
      <c r="P166" s="16">
        <f>IF(OR(O166="",M166=""),"",ROUND(O166*M166/60,1))</f>
      </c>
      <c r="Q166" s="17">
        <f>IF(P166="","",ROUND(P166*Timekost,0))</f>
      </c>
      <c r="R166" s="5"/>
      <c r="S166" s="5"/>
      <c r="T166" s="5"/>
    </row>
    <row r="167" spans="1:20" x14ac:dyDescent="0.25">
      <c r="A167" s="5"/>
      <c r="B167" s="5"/>
      <c r="C167" s="5"/>
      <c r="D167" s="6"/>
      <c r="E167" s="12"/>
      <c r="F167" s="13"/>
      <c r="G167" s="13"/>
      <c r="H167" s="13"/>
      <c r="I167" s="13"/>
      <c r="J167" s="13"/>
      <c r="K167" s="13"/>
      <c r="L167" s="14">
        <f>IF($A167="","",COUNTIF(G167:K167,"x"))</f>
      </c>
      <c r="M167" s="14">
        <f>IF($A167="","",L167*52)</f>
      </c>
      <c r="N167" s="15">
        <f>IF($D167="","",IFERROR(VLOOKUP($D167,Romtyper,3,FALSE),""))</f>
      </c>
      <c r="O167" s="16">
        <f>IF(OR($E167="",N167=""),"",ROUND($E167*N167+Riggtid,1))</f>
      </c>
      <c r="P167" s="16">
        <f>IF(OR(O167="",M167=""),"",ROUND(O167*M167/60,1))</f>
      </c>
      <c r="Q167" s="17">
        <f>IF(P167="","",ROUND(P167*Timekost,0))</f>
      </c>
      <c r="R167" s="5"/>
      <c r="S167" s="5"/>
      <c r="T167" s="5"/>
    </row>
    <row r="168" spans="1:20" x14ac:dyDescent="0.25">
      <c r="A168" s="5"/>
      <c r="B168" s="5"/>
      <c r="C168" s="5"/>
      <c r="D168" s="6"/>
      <c r="E168" s="12"/>
      <c r="F168" s="13"/>
      <c r="G168" s="13"/>
      <c r="H168" s="13"/>
      <c r="I168" s="13"/>
      <c r="J168" s="13"/>
      <c r="K168" s="13"/>
      <c r="L168" s="14">
        <f>IF($A168="","",COUNTIF(G168:K168,"x"))</f>
      </c>
      <c r="M168" s="14">
        <f>IF($A168="","",L168*52)</f>
      </c>
      <c r="N168" s="15">
        <f>IF($D168="","",IFERROR(VLOOKUP($D168,Romtyper,3,FALSE),""))</f>
      </c>
      <c r="O168" s="16">
        <f>IF(OR($E168="",N168=""),"",ROUND($E168*N168+Riggtid,1))</f>
      </c>
      <c r="P168" s="16">
        <f>IF(OR(O168="",M168=""),"",ROUND(O168*M168/60,1))</f>
      </c>
      <c r="Q168" s="17">
        <f>IF(P168="","",ROUND(P168*Timekost,0))</f>
      </c>
      <c r="R168" s="5"/>
      <c r="S168" s="5"/>
      <c r="T168" s="5"/>
    </row>
    <row r="169" spans="1:20" x14ac:dyDescent="0.25">
      <c r="A169" s="5"/>
      <c r="B169" s="5"/>
      <c r="C169" s="5"/>
      <c r="D169" s="6"/>
      <c r="E169" s="12"/>
      <c r="F169" s="13"/>
      <c r="G169" s="13"/>
      <c r="H169" s="13"/>
      <c r="I169" s="13"/>
      <c r="J169" s="13"/>
      <c r="K169" s="13"/>
      <c r="L169" s="14">
        <f>IF($A169="","",COUNTIF(G169:K169,"x"))</f>
      </c>
      <c r="M169" s="14">
        <f>IF($A169="","",L169*52)</f>
      </c>
      <c r="N169" s="15">
        <f>IF($D169="","",IFERROR(VLOOKUP($D169,Romtyper,3,FALSE),""))</f>
      </c>
      <c r="O169" s="16">
        <f>IF(OR($E169="",N169=""),"",ROUND($E169*N169+Riggtid,1))</f>
      </c>
      <c r="P169" s="16">
        <f>IF(OR(O169="",M169=""),"",ROUND(O169*M169/60,1))</f>
      </c>
      <c r="Q169" s="17">
        <f>IF(P169="","",ROUND(P169*Timekost,0))</f>
      </c>
      <c r="R169" s="5"/>
      <c r="S169" s="5"/>
      <c r="T169" s="5"/>
    </row>
    <row r="170" spans="1:20" x14ac:dyDescent="0.25">
      <c r="A170" s="5"/>
      <c r="B170" s="5"/>
      <c r="C170" s="5"/>
      <c r="D170" s="6"/>
      <c r="E170" s="12"/>
      <c r="F170" s="13"/>
      <c r="G170" s="13"/>
      <c r="H170" s="13"/>
      <c r="I170" s="13"/>
      <c r="J170" s="13"/>
      <c r="K170" s="13"/>
      <c r="L170" s="14">
        <f>IF($A170="","",COUNTIF(G170:K170,"x"))</f>
      </c>
      <c r="M170" s="14">
        <f>IF($A170="","",L170*52)</f>
      </c>
      <c r="N170" s="15">
        <f>IF($D170="","",IFERROR(VLOOKUP($D170,Romtyper,3,FALSE),""))</f>
      </c>
      <c r="O170" s="16">
        <f>IF(OR($E170="",N170=""),"",ROUND($E170*N170+Riggtid,1))</f>
      </c>
      <c r="P170" s="16">
        <f>IF(OR(O170="",M170=""),"",ROUND(O170*M170/60,1))</f>
      </c>
      <c r="Q170" s="17">
        <f>IF(P170="","",ROUND(P170*Timekost,0))</f>
      </c>
      <c r="R170" s="5"/>
      <c r="S170" s="5"/>
      <c r="T170" s="5"/>
    </row>
    <row r="171" spans="1:20" x14ac:dyDescent="0.25">
      <c r="A171" s="5"/>
      <c r="B171" s="5"/>
      <c r="C171" s="5"/>
      <c r="D171" s="6"/>
      <c r="E171" s="12"/>
      <c r="F171" s="13"/>
      <c r="G171" s="13"/>
      <c r="H171" s="13"/>
      <c r="I171" s="13"/>
      <c r="J171" s="13"/>
      <c r="K171" s="13"/>
      <c r="L171" s="14">
        <f>IF($A171="","",COUNTIF(G171:K171,"x"))</f>
      </c>
      <c r="M171" s="14">
        <f>IF($A171="","",L171*52)</f>
      </c>
      <c r="N171" s="15">
        <f>IF($D171="","",IFERROR(VLOOKUP($D171,Romtyper,3,FALSE),""))</f>
      </c>
      <c r="O171" s="16">
        <f>IF(OR($E171="",N171=""),"",ROUND($E171*N171+Riggtid,1))</f>
      </c>
      <c r="P171" s="16">
        <f>IF(OR(O171="",M171=""),"",ROUND(O171*M171/60,1))</f>
      </c>
      <c r="Q171" s="17">
        <f>IF(P171="","",ROUND(P171*Timekost,0))</f>
      </c>
      <c r="R171" s="5"/>
      <c r="S171" s="5"/>
      <c r="T171" s="5"/>
    </row>
    <row r="172" spans="1:20" x14ac:dyDescent="0.25">
      <c r="A172" s="5"/>
      <c r="B172" s="5"/>
      <c r="C172" s="5"/>
      <c r="D172" s="6"/>
      <c r="E172" s="12"/>
      <c r="F172" s="13"/>
      <c r="G172" s="13"/>
      <c r="H172" s="13"/>
      <c r="I172" s="13"/>
      <c r="J172" s="13"/>
      <c r="K172" s="13"/>
      <c r="L172" s="14">
        <f>IF($A172="","",COUNTIF(G172:K172,"x"))</f>
      </c>
      <c r="M172" s="14">
        <f>IF($A172="","",L172*52)</f>
      </c>
      <c r="N172" s="15">
        <f>IF($D172="","",IFERROR(VLOOKUP($D172,Romtyper,3,FALSE),""))</f>
      </c>
      <c r="O172" s="16">
        <f>IF(OR($E172="",N172=""),"",ROUND($E172*N172+Riggtid,1))</f>
      </c>
      <c r="P172" s="16">
        <f>IF(OR(O172="",M172=""),"",ROUND(O172*M172/60,1))</f>
      </c>
      <c r="Q172" s="17">
        <f>IF(P172="","",ROUND(P172*Timekost,0))</f>
      </c>
      <c r="R172" s="5"/>
      <c r="S172" s="5"/>
      <c r="T172" s="5"/>
    </row>
    <row r="173" spans="1:20" x14ac:dyDescent="0.25">
      <c r="A173" s="5"/>
      <c r="B173" s="5"/>
      <c r="C173" s="5"/>
      <c r="D173" s="6"/>
      <c r="E173" s="12"/>
      <c r="F173" s="13"/>
      <c r="G173" s="13"/>
      <c r="H173" s="13"/>
      <c r="I173" s="13"/>
      <c r="J173" s="13"/>
      <c r="K173" s="13"/>
      <c r="L173" s="14">
        <f>IF($A173="","",COUNTIF(G173:K173,"x"))</f>
      </c>
      <c r="M173" s="14">
        <f>IF($A173="","",L173*52)</f>
      </c>
      <c r="N173" s="15">
        <f>IF($D173="","",IFERROR(VLOOKUP($D173,Romtyper,3,FALSE),""))</f>
      </c>
      <c r="O173" s="16">
        <f>IF(OR($E173="",N173=""),"",ROUND($E173*N173+Riggtid,1))</f>
      </c>
      <c r="P173" s="16">
        <f>IF(OR(O173="",M173=""),"",ROUND(O173*M173/60,1))</f>
      </c>
      <c r="Q173" s="17">
        <f>IF(P173="","",ROUND(P173*Timekost,0))</f>
      </c>
      <c r="R173" s="5"/>
      <c r="S173" s="5"/>
      <c r="T173" s="5"/>
    </row>
    <row r="174" spans="1:20" x14ac:dyDescent="0.25">
      <c r="A174" s="5"/>
      <c r="B174" s="5"/>
      <c r="C174" s="5"/>
      <c r="D174" s="6"/>
      <c r="E174" s="12"/>
      <c r="F174" s="13"/>
      <c r="G174" s="13"/>
      <c r="H174" s="13"/>
      <c r="I174" s="13"/>
      <c r="J174" s="13"/>
      <c r="K174" s="13"/>
      <c r="L174" s="14">
        <f>IF($A174="","",COUNTIF(G174:K174,"x"))</f>
      </c>
      <c r="M174" s="14">
        <f>IF($A174="","",L174*52)</f>
      </c>
      <c r="N174" s="15">
        <f>IF($D174="","",IFERROR(VLOOKUP($D174,Romtyper,3,FALSE),""))</f>
      </c>
      <c r="O174" s="16">
        <f>IF(OR($E174="",N174=""),"",ROUND($E174*N174+Riggtid,1))</f>
      </c>
      <c r="P174" s="16">
        <f>IF(OR(O174="",M174=""),"",ROUND(O174*M174/60,1))</f>
      </c>
      <c r="Q174" s="17">
        <f>IF(P174="","",ROUND(P174*Timekost,0))</f>
      </c>
      <c r="R174" s="5"/>
      <c r="S174" s="5"/>
      <c r="T174" s="5"/>
    </row>
    <row r="175" spans="1:20" x14ac:dyDescent="0.25">
      <c r="A175" s="5"/>
      <c r="B175" s="5"/>
      <c r="C175" s="5"/>
      <c r="D175" s="6"/>
      <c r="E175" s="12"/>
      <c r="F175" s="13"/>
      <c r="G175" s="13"/>
      <c r="H175" s="13"/>
      <c r="I175" s="13"/>
      <c r="J175" s="13"/>
      <c r="K175" s="13"/>
      <c r="L175" s="14">
        <f>IF($A175="","",COUNTIF(G175:K175,"x"))</f>
      </c>
      <c r="M175" s="14">
        <f>IF($A175="","",L175*52)</f>
      </c>
      <c r="N175" s="15">
        <f>IF($D175="","",IFERROR(VLOOKUP($D175,Romtyper,3,FALSE),""))</f>
      </c>
      <c r="O175" s="16">
        <f>IF(OR($E175="",N175=""),"",ROUND($E175*N175+Riggtid,1))</f>
      </c>
      <c r="P175" s="16">
        <f>IF(OR(O175="",M175=""),"",ROUND(O175*M175/60,1))</f>
      </c>
      <c r="Q175" s="17">
        <f>IF(P175="","",ROUND(P175*Timekost,0))</f>
      </c>
      <c r="R175" s="5"/>
      <c r="S175" s="5"/>
      <c r="T175" s="5"/>
    </row>
    <row r="176" spans="1:20" x14ac:dyDescent="0.25">
      <c r="A176" s="5"/>
      <c r="B176" s="5"/>
      <c r="C176" s="5"/>
      <c r="D176" s="6"/>
      <c r="E176" s="12"/>
      <c r="F176" s="13"/>
      <c r="G176" s="13"/>
      <c r="H176" s="13"/>
      <c r="I176" s="13"/>
      <c r="J176" s="13"/>
      <c r="K176" s="13"/>
      <c r="L176" s="14">
        <f>IF($A176="","",COUNTIF(G176:K176,"x"))</f>
      </c>
      <c r="M176" s="14">
        <f>IF($A176="","",L176*52)</f>
      </c>
      <c r="N176" s="15">
        <f>IF($D176="","",IFERROR(VLOOKUP($D176,Romtyper,3,FALSE),""))</f>
      </c>
      <c r="O176" s="16">
        <f>IF(OR($E176="",N176=""),"",ROUND($E176*N176+Riggtid,1))</f>
      </c>
      <c r="P176" s="16">
        <f>IF(OR(O176="",M176=""),"",ROUND(O176*M176/60,1))</f>
      </c>
      <c r="Q176" s="17">
        <f>IF(P176="","",ROUND(P176*Timekost,0))</f>
      </c>
      <c r="R176" s="5"/>
      <c r="S176" s="5"/>
      <c r="T176" s="5"/>
    </row>
    <row r="177" spans="1:20" x14ac:dyDescent="0.25">
      <c r="A177" s="5"/>
      <c r="B177" s="5"/>
      <c r="C177" s="5"/>
      <c r="D177" s="6"/>
      <c r="E177" s="12"/>
      <c r="F177" s="13"/>
      <c r="G177" s="13"/>
      <c r="H177" s="13"/>
      <c r="I177" s="13"/>
      <c r="J177" s="13"/>
      <c r="K177" s="13"/>
      <c r="L177" s="14">
        <f>IF($A177="","",COUNTIF(G177:K177,"x"))</f>
      </c>
      <c r="M177" s="14">
        <f>IF($A177="","",L177*52)</f>
      </c>
      <c r="N177" s="15">
        <f>IF($D177="","",IFERROR(VLOOKUP($D177,Romtyper,3,FALSE),""))</f>
      </c>
      <c r="O177" s="16">
        <f>IF(OR($E177="",N177=""),"",ROUND($E177*N177+Riggtid,1))</f>
      </c>
      <c r="P177" s="16">
        <f>IF(OR(O177="",M177=""),"",ROUND(O177*M177/60,1))</f>
      </c>
      <c r="Q177" s="17">
        <f>IF(P177="","",ROUND(P177*Timekost,0))</f>
      </c>
      <c r="R177" s="5"/>
      <c r="S177" s="5"/>
      <c r="T177" s="5"/>
    </row>
    <row r="178" spans="1:20" x14ac:dyDescent="0.25">
      <c r="A178" s="5"/>
      <c r="B178" s="5"/>
      <c r="C178" s="5"/>
      <c r="D178" s="6"/>
      <c r="E178" s="12"/>
      <c r="F178" s="13"/>
      <c r="G178" s="13"/>
      <c r="H178" s="13"/>
      <c r="I178" s="13"/>
      <c r="J178" s="13"/>
      <c r="K178" s="13"/>
      <c r="L178" s="14">
        <f>IF($A178="","",COUNTIF(G178:K178,"x"))</f>
      </c>
      <c r="M178" s="14">
        <f>IF($A178="","",L178*52)</f>
      </c>
      <c r="N178" s="15">
        <f>IF($D178="","",IFERROR(VLOOKUP($D178,Romtyper,3,FALSE),""))</f>
      </c>
      <c r="O178" s="16">
        <f>IF(OR($E178="",N178=""),"",ROUND($E178*N178+Riggtid,1))</f>
      </c>
      <c r="P178" s="16">
        <f>IF(OR(O178="",M178=""),"",ROUND(O178*M178/60,1))</f>
      </c>
      <c r="Q178" s="17">
        <f>IF(P178="","",ROUND(P178*Timekost,0))</f>
      </c>
      <c r="R178" s="5"/>
      <c r="S178" s="5"/>
      <c r="T178" s="5"/>
    </row>
    <row r="179" spans="1:20" x14ac:dyDescent="0.25">
      <c r="A179" s="5"/>
      <c r="B179" s="5"/>
      <c r="C179" s="5"/>
      <c r="D179" s="6"/>
      <c r="E179" s="12"/>
      <c r="F179" s="13"/>
      <c r="G179" s="13"/>
      <c r="H179" s="13"/>
      <c r="I179" s="13"/>
      <c r="J179" s="13"/>
      <c r="K179" s="13"/>
      <c r="L179" s="14">
        <f>IF($A179="","",COUNTIF(G179:K179,"x"))</f>
      </c>
      <c r="M179" s="14">
        <f>IF($A179="","",L179*52)</f>
      </c>
      <c r="N179" s="15">
        <f>IF($D179="","",IFERROR(VLOOKUP($D179,Romtyper,3,FALSE),""))</f>
      </c>
      <c r="O179" s="16">
        <f>IF(OR($E179="",N179=""),"",ROUND($E179*N179+Riggtid,1))</f>
      </c>
      <c r="P179" s="16">
        <f>IF(OR(O179="",M179=""),"",ROUND(O179*M179/60,1))</f>
      </c>
      <c r="Q179" s="17">
        <f>IF(P179="","",ROUND(P179*Timekost,0))</f>
      </c>
      <c r="R179" s="5"/>
      <c r="S179" s="5"/>
      <c r="T179" s="5"/>
    </row>
    <row r="180" spans="1:20" x14ac:dyDescent="0.25">
      <c r="A180" s="5"/>
      <c r="B180" s="5"/>
      <c r="C180" s="5"/>
      <c r="D180" s="6"/>
      <c r="E180" s="12"/>
      <c r="F180" s="13"/>
      <c r="G180" s="13"/>
      <c r="H180" s="13"/>
      <c r="I180" s="13"/>
      <c r="J180" s="13"/>
      <c r="K180" s="13"/>
      <c r="L180" s="14">
        <f>IF($A180="","",COUNTIF(G180:K180,"x"))</f>
      </c>
      <c r="M180" s="14">
        <f>IF($A180="","",L180*52)</f>
      </c>
      <c r="N180" s="15">
        <f>IF($D180="","",IFERROR(VLOOKUP($D180,Romtyper,3,FALSE),""))</f>
      </c>
      <c r="O180" s="16">
        <f>IF(OR($E180="",N180=""),"",ROUND($E180*N180+Riggtid,1))</f>
      </c>
      <c r="P180" s="16">
        <f>IF(OR(O180="",M180=""),"",ROUND(O180*M180/60,1))</f>
      </c>
      <c r="Q180" s="17">
        <f>IF(P180="","",ROUND(P180*Timekost,0))</f>
      </c>
      <c r="R180" s="5"/>
      <c r="S180" s="5"/>
      <c r="T180" s="5"/>
    </row>
    <row r="181" spans="1:20" x14ac:dyDescent="0.25">
      <c r="A181" s="5"/>
      <c r="B181" s="5"/>
      <c r="C181" s="5"/>
      <c r="D181" s="6"/>
      <c r="E181" s="12"/>
      <c r="F181" s="13"/>
      <c r="G181" s="13"/>
      <c r="H181" s="13"/>
      <c r="I181" s="13"/>
      <c r="J181" s="13"/>
      <c r="K181" s="13"/>
      <c r="L181" s="14">
        <f>IF($A181="","",COUNTIF(G181:K181,"x"))</f>
      </c>
      <c r="M181" s="14">
        <f>IF($A181="","",L181*52)</f>
      </c>
      <c r="N181" s="15">
        <f>IF($D181="","",IFERROR(VLOOKUP($D181,Romtyper,3,FALSE),""))</f>
      </c>
      <c r="O181" s="16">
        <f>IF(OR($E181="",N181=""),"",ROUND($E181*N181+Riggtid,1))</f>
      </c>
      <c r="P181" s="16">
        <f>IF(OR(O181="",M181=""),"",ROUND(O181*M181/60,1))</f>
      </c>
      <c r="Q181" s="17">
        <f>IF(P181="","",ROUND(P181*Timekost,0))</f>
      </c>
      <c r="R181" s="5"/>
      <c r="S181" s="5"/>
      <c r="T181" s="5"/>
    </row>
    <row r="182" spans="1:20" x14ac:dyDescent="0.25">
      <c r="A182" s="5"/>
      <c r="B182" s="5"/>
      <c r="C182" s="5"/>
      <c r="D182" s="6"/>
      <c r="E182" s="12"/>
      <c r="F182" s="13"/>
      <c r="G182" s="13"/>
      <c r="H182" s="13"/>
      <c r="I182" s="13"/>
      <c r="J182" s="13"/>
      <c r="K182" s="13"/>
      <c r="L182" s="14">
        <f>IF($A182="","",COUNTIF(G182:K182,"x"))</f>
      </c>
      <c r="M182" s="14">
        <f>IF($A182="","",L182*52)</f>
      </c>
      <c r="N182" s="15">
        <f>IF($D182="","",IFERROR(VLOOKUP($D182,Romtyper,3,FALSE),""))</f>
      </c>
      <c r="O182" s="16">
        <f>IF(OR($E182="",N182=""),"",ROUND($E182*N182+Riggtid,1))</f>
      </c>
      <c r="P182" s="16">
        <f>IF(OR(O182="",M182=""),"",ROUND(O182*M182/60,1))</f>
      </c>
      <c r="Q182" s="17">
        <f>IF(P182="","",ROUND(P182*Timekost,0))</f>
      </c>
      <c r="R182" s="5"/>
      <c r="S182" s="5"/>
      <c r="T182" s="5"/>
    </row>
    <row r="183" spans="1:20" x14ac:dyDescent="0.25">
      <c r="A183" s="5"/>
      <c r="B183" s="5"/>
      <c r="C183" s="5"/>
      <c r="D183" s="6"/>
      <c r="E183" s="12"/>
      <c r="F183" s="13"/>
      <c r="G183" s="13"/>
      <c r="H183" s="13"/>
      <c r="I183" s="13"/>
      <c r="J183" s="13"/>
      <c r="K183" s="13"/>
      <c r="L183" s="14">
        <f>IF($A183="","",COUNTIF(G183:K183,"x"))</f>
      </c>
      <c r="M183" s="14">
        <f>IF($A183="","",L183*52)</f>
      </c>
      <c r="N183" s="15">
        <f>IF($D183="","",IFERROR(VLOOKUP($D183,Romtyper,3,FALSE),""))</f>
      </c>
      <c r="O183" s="16">
        <f>IF(OR($E183="",N183=""),"",ROUND($E183*N183+Riggtid,1))</f>
      </c>
      <c r="P183" s="16">
        <f>IF(OR(O183="",M183=""),"",ROUND(O183*M183/60,1))</f>
      </c>
      <c r="Q183" s="17">
        <f>IF(P183="","",ROUND(P183*Timekost,0))</f>
      </c>
      <c r="R183" s="5"/>
      <c r="S183" s="5"/>
      <c r="T183" s="5"/>
    </row>
    <row r="184" spans="1:20" x14ac:dyDescent="0.25">
      <c r="A184" s="5"/>
      <c r="B184" s="5"/>
      <c r="C184" s="5"/>
      <c r="D184" s="6"/>
      <c r="E184" s="12"/>
      <c r="F184" s="13"/>
      <c r="G184" s="13"/>
      <c r="H184" s="13"/>
      <c r="I184" s="13"/>
      <c r="J184" s="13"/>
      <c r="K184" s="13"/>
      <c r="L184" s="14">
        <f>IF($A184="","",COUNTIF(G184:K184,"x"))</f>
      </c>
      <c r="M184" s="14">
        <f>IF($A184="","",L184*52)</f>
      </c>
      <c r="N184" s="15">
        <f>IF($D184="","",IFERROR(VLOOKUP($D184,Romtyper,3,FALSE),""))</f>
      </c>
      <c r="O184" s="16">
        <f>IF(OR($E184="",N184=""),"",ROUND($E184*N184+Riggtid,1))</f>
      </c>
      <c r="P184" s="16">
        <f>IF(OR(O184="",M184=""),"",ROUND(O184*M184/60,1))</f>
      </c>
      <c r="Q184" s="17">
        <f>IF(P184="","",ROUND(P184*Timekost,0))</f>
      </c>
      <c r="R184" s="5"/>
      <c r="S184" s="5"/>
      <c r="T184" s="5"/>
    </row>
    <row r="185" spans="1:20" x14ac:dyDescent="0.25">
      <c r="A185" s="5"/>
      <c r="B185" s="5"/>
      <c r="C185" s="5"/>
      <c r="D185" s="6"/>
      <c r="E185" s="12"/>
      <c r="F185" s="13"/>
      <c r="G185" s="13"/>
      <c r="H185" s="13"/>
      <c r="I185" s="13"/>
      <c r="J185" s="13"/>
      <c r="K185" s="13"/>
      <c r="L185" s="14">
        <f>IF($A185="","",COUNTIF(G185:K185,"x"))</f>
      </c>
      <c r="M185" s="14">
        <f>IF($A185="","",L185*52)</f>
      </c>
      <c r="N185" s="15">
        <f>IF($D185="","",IFERROR(VLOOKUP($D185,Romtyper,3,FALSE),""))</f>
      </c>
      <c r="O185" s="16">
        <f>IF(OR($E185="",N185=""),"",ROUND($E185*N185+Riggtid,1))</f>
      </c>
      <c r="P185" s="16">
        <f>IF(OR(O185="",M185=""),"",ROUND(O185*M185/60,1))</f>
      </c>
      <c r="Q185" s="17">
        <f>IF(P185="","",ROUND(P185*Timekost,0))</f>
      </c>
      <c r="R185" s="5"/>
      <c r="S185" s="5"/>
      <c r="T185" s="5"/>
    </row>
    <row r="186" spans="1:20" x14ac:dyDescent="0.25">
      <c r="A186" s="5"/>
      <c r="B186" s="5"/>
      <c r="C186" s="5"/>
      <c r="D186" s="6"/>
      <c r="E186" s="12"/>
      <c r="F186" s="13"/>
      <c r="G186" s="13"/>
      <c r="H186" s="13"/>
      <c r="I186" s="13"/>
      <c r="J186" s="13"/>
      <c r="K186" s="13"/>
      <c r="L186" s="14">
        <f>IF($A186="","",COUNTIF(G186:K186,"x"))</f>
      </c>
      <c r="M186" s="14">
        <f>IF($A186="","",L186*52)</f>
      </c>
      <c r="N186" s="15">
        <f>IF($D186="","",IFERROR(VLOOKUP($D186,Romtyper,3,FALSE),""))</f>
      </c>
      <c r="O186" s="16">
        <f>IF(OR($E186="",N186=""),"",ROUND($E186*N186+Riggtid,1))</f>
      </c>
      <c r="P186" s="16">
        <f>IF(OR(O186="",M186=""),"",ROUND(O186*M186/60,1))</f>
      </c>
      <c r="Q186" s="17">
        <f>IF(P186="","",ROUND(P186*Timekost,0))</f>
      </c>
      <c r="R186" s="5"/>
      <c r="S186" s="5"/>
      <c r="T186" s="5"/>
    </row>
    <row r="187" spans="1:20" x14ac:dyDescent="0.25">
      <c r="A187" s="5"/>
      <c r="B187" s="5"/>
      <c r="C187" s="5"/>
      <c r="D187" s="6"/>
      <c r="E187" s="12"/>
      <c r="F187" s="13"/>
      <c r="G187" s="13"/>
      <c r="H187" s="13"/>
      <c r="I187" s="13"/>
      <c r="J187" s="13"/>
      <c r="K187" s="13"/>
      <c r="L187" s="14">
        <f>IF($A187="","",COUNTIF(G187:K187,"x"))</f>
      </c>
      <c r="M187" s="14">
        <f>IF($A187="","",L187*52)</f>
      </c>
      <c r="N187" s="15">
        <f>IF($D187="","",IFERROR(VLOOKUP($D187,Romtyper,3,FALSE),""))</f>
      </c>
      <c r="O187" s="16">
        <f>IF(OR($E187="",N187=""),"",ROUND($E187*N187+Riggtid,1))</f>
      </c>
      <c r="P187" s="16">
        <f>IF(OR(O187="",M187=""),"",ROUND(O187*M187/60,1))</f>
      </c>
      <c r="Q187" s="17">
        <f>IF(P187="","",ROUND(P187*Timekost,0))</f>
      </c>
      <c r="R187" s="5"/>
      <c r="S187" s="5"/>
      <c r="T187" s="5"/>
    </row>
    <row r="188" spans="1:20" x14ac:dyDescent="0.25">
      <c r="A188" s="5"/>
      <c r="B188" s="5"/>
      <c r="C188" s="5"/>
      <c r="D188" s="6"/>
      <c r="E188" s="12"/>
      <c r="F188" s="13"/>
      <c r="G188" s="13"/>
      <c r="H188" s="13"/>
      <c r="I188" s="13"/>
      <c r="J188" s="13"/>
      <c r="K188" s="13"/>
      <c r="L188" s="14">
        <f>IF($A188="","",COUNTIF(G188:K188,"x"))</f>
      </c>
      <c r="M188" s="14">
        <f>IF($A188="","",L188*52)</f>
      </c>
      <c r="N188" s="15">
        <f>IF($D188="","",IFERROR(VLOOKUP($D188,Romtyper,3,FALSE),""))</f>
      </c>
      <c r="O188" s="16">
        <f>IF(OR($E188="",N188=""),"",ROUND($E188*N188+Riggtid,1))</f>
      </c>
      <c r="P188" s="16">
        <f>IF(OR(O188="",M188=""),"",ROUND(O188*M188/60,1))</f>
      </c>
      <c r="Q188" s="17">
        <f>IF(P188="","",ROUND(P188*Timekost,0))</f>
      </c>
      <c r="R188" s="5"/>
      <c r="S188" s="5"/>
      <c r="T188" s="5"/>
    </row>
    <row r="189" spans="1:20" x14ac:dyDescent="0.25">
      <c r="A189" s="5"/>
      <c r="B189" s="5"/>
      <c r="C189" s="5"/>
      <c r="D189" s="6"/>
      <c r="E189" s="12"/>
      <c r="F189" s="13"/>
      <c r="G189" s="13"/>
      <c r="H189" s="13"/>
      <c r="I189" s="13"/>
      <c r="J189" s="13"/>
      <c r="K189" s="13"/>
      <c r="L189" s="14">
        <f>IF($A189="","",COUNTIF(G189:K189,"x"))</f>
      </c>
      <c r="M189" s="14">
        <f>IF($A189="","",L189*52)</f>
      </c>
      <c r="N189" s="15">
        <f>IF($D189="","",IFERROR(VLOOKUP($D189,Romtyper,3,FALSE),""))</f>
      </c>
      <c r="O189" s="16">
        <f>IF(OR($E189="",N189=""),"",ROUND($E189*N189+Riggtid,1))</f>
      </c>
      <c r="P189" s="16">
        <f>IF(OR(O189="",M189=""),"",ROUND(O189*M189/60,1))</f>
      </c>
      <c r="Q189" s="17">
        <f>IF(P189="","",ROUND(P189*Timekost,0))</f>
      </c>
      <c r="R189" s="5"/>
      <c r="S189" s="5"/>
      <c r="T189" s="5"/>
    </row>
    <row r="190" spans="1:20" x14ac:dyDescent="0.25">
      <c r="A190" s="5"/>
      <c r="B190" s="5"/>
      <c r="C190" s="5"/>
      <c r="D190" s="6"/>
      <c r="E190" s="12"/>
      <c r="F190" s="13"/>
      <c r="G190" s="13"/>
      <c r="H190" s="13"/>
      <c r="I190" s="13"/>
      <c r="J190" s="13"/>
      <c r="K190" s="13"/>
      <c r="L190" s="14">
        <f>IF($A190="","",COUNTIF(G190:K190,"x"))</f>
      </c>
      <c r="M190" s="14">
        <f>IF($A190="","",L190*52)</f>
      </c>
      <c r="N190" s="15">
        <f>IF($D190="","",IFERROR(VLOOKUP($D190,Romtyper,3,FALSE),""))</f>
      </c>
      <c r="O190" s="16">
        <f>IF(OR($E190="",N190=""),"",ROUND($E190*N190+Riggtid,1))</f>
      </c>
      <c r="P190" s="16">
        <f>IF(OR(O190="",M190=""),"",ROUND(O190*M190/60,1))</f>
      </c>
      <c r="Q190" s="17">
        <f>IF(P190="","",ROUND(P190*Timekost,0))</f>
      </c>
      <c r="R190" s="5"/>
      <c r="S190" s="5"/>
      <c r="T190" s="5"/>
    </row>
    <row r="191" spans="1:20" x14ac:dyDescent="0.25">
      <c r="A191" s="5"/>
      <c r="B191" s="5"/>
      <c r="C191" s="5"/>
      <c r="D191" s="6"/>
      <c r="E191" s="12"/>
      <c r="F191" s="13"/>
      <c r="G191" s="13"/>
      <c r="H191" s="13"/>
      <c r="I191" s="13"/>
      <c r="J191" s="13"/>
      <c r="K191" s="13"/>
      <c r="L191" s="14">
        <f>IF($A191="","",COUNTIF(G191:K191,"x"))</f>
      </c>
      <c r="M191" s="14">
        <f>IF($A191="","",L191*52)</f>
      </c>
      <c r="N191" s="15">
        <f>IF($D191="","",IFERROR(VLOOKUP($D191,Romtyper,3,FALSE),""))</f>
      </c>
      <c r="O191" s="16">
        <f>IF(OR($E191="",N191=""),"",ROUND($E191*N191+Riggtid,1))</f>
      </c>
      <c r="P191" s="16">
        <f>IF(OR(O191="",M191=""),"",ROUND(O191*M191/60,1))</f>
      </c>
      <c r="Q191" s="17">
        <f>IF(P191="","",ROUND(P191*Timekost,0))</f>
      </c>
      <c r="R191" s="5"/>
      <c r="S191" s="5"/>
      <c r="T191" s="5"/>
    </row>
    <row r="192" spans="1:20" x14ac:dyDescent="0.25">
      <c r="A192" s="5"/>
      <c r="B192" s="5"/>
      <c r="C192" s="5"/>
      <c r="D192" s="6"/>
      <c r="E192" s="12"/>
      <c r="F192" s="13"/>
      <c r="G192" s="13"/>
      <c r="H192" s="13"/>
      <c r="I192" s="13"/>
      <c r="J192" s="13"/>
      <c r="K192" s="13"/>
      <c r="L192" s="14">
        <f>IF($A192="","",COUNTIF(G192:K192,"x"))</f>
      </c>
      <c r="M192" s="14">
        <f>IF($A192="","",L192*52)</f>
      </c>
      <c r="N192" s="15">
        <f>IF($D192="","",IFERROR(VLOOKUP($D192,Romtyper,3,FALSE),""))</f>
      </c>
      <c r="O192" s="16">
        <f>IF(OR($E192="",N192=""),"",ROUND($E192*N192+Riggtid,1))</f>
      </c>
      <c r="P192" s="16">
        <f>IF(OR(O192="",M192=""),"",ROUND(O192*M192/60,1))</f>
      </c>
      <c r="Q192" s="17">
        <f>IF(P192="","",ROUND(P192*Timekost,0))</f>
      </c>
      <c r="R192" s="5"/>
      <c r="S192" s="5"/>
      <c r="T192" s="5"/>
    </row>
    <row r="193" spans="1:20" x14ac:dyDescent="0.25">
      <c r="A193" s="5"/>
      <c r="B193" s="5"/>
      <c r="C193" s="5"/>
      <c r="D193" s="6"/>
      <c r="E193" s="12"/>
      <c r="F193" s="13"/>
      <c r="G193" s="13"/>
      <c r="H193" s="13"/>
      <c r="I193" s="13"/>
      <c r="J193" s="13"/>
      <c r="K193" s="13"/>
      <c r="L193" s="14">
        <f>IF($A193="","",COUNTIF(G193:K193,"x"))</f>
      </c>
      <c r="M193" s="14">
        <f>IF($A193="","",L193*52)</f>
      </c>
      <c r="N193" s="15">
        <f>IF($D193="","",IFERROR(VLOOKUP($D193,Romtyper,3,FALSE),""))</f>
      </c>
      <c r="O193" s="16">
        <f>IF(OR($E193="",N193=""),"",ROUND($E193*N193+Riggtid,1))</f>
      </c>
      <c r="P193" s="16">
        <f>IF(OR(O193="",M193=""),"",ROUND(O193*M193/60,1))</f>
      </c>
      <c r="Q193" s="17">
        <f>IF(P193="","",ROUND(P193*Timekost,0))</f>
      </c>
      <c r="R193" s="5"/>
      <c r="S193" s="5"/>
      <c r="T193" s="5"/>
    </row>
    <row r="194" spans="1:20" x14ac:dyDescent="0.25">
      <c r="A194" s="5"/>
      <c r="B194" s="5"/>
      <c r="C194" s="5"/>
      <c r="D194" s="6"/>
      <c r="E194" s="12"/>
      <c r="F194" s="13"/>
      <c r="G194" s="13"/>
      <c r="H194" s="13"/>
      <c r="I194" s="13"/>
      <c r="J194" s="13"/>
      <c r="K194" s="13"/>
      <c r="L194" s="14">
        <f>IF($A194="","",COUNTIF(G194:K194,"x"))</f>
      </c>
      <c r="M194" s="14">
        <f>IF($A194="","",L194*52)</f>
      </c>
      <c r="N194" s="15">
        <f>IF($D194="","",IFERROR(VLOOKUP($D194,Romtyper,3,FALSE),""))</f>
      </c>
      <c r="O194" s="16">
        <f>IF(OR($E194="",N194=""),"",ROUND($E194*N194+Riggtid,1))</f>
      </c>
      <c r="P194" s="16">
        <f>IF(OR(O194="",M194=""),"",ROUND(O194*M194/60,1))</f>
      </c>
      <c r="Q194" s="17">
        <f>IF(P194="","",ROUND(P194*Timekost,0))</f>
      </c>
      <c r="R194" s="5"/>
      <c r="S194" s="5"/>
      <c r="T194" s="5"/>
    </row>
    <row r="195" spans="1:20" x14ac:dyDescent="0.25">
      <c r="A195" s="5"/>
      <c r="B195" s="5"/>
      <c r="C195" s="5"/>
      <c r="D195" s="6"/>
      <c r="E195" s="12"/>
      <c r="F195" s="13"/>
      <c r="G195" s="13"/>
      <c r="H195" s="13"/>
      <c r="I195" s="13"/>
      <c r="J195" s="13"/>
      <c r="K195" s="13"/>
      <c r="L195" s="14">
        <f>IF($A195="","",COUNTIF(G195:K195,"x"))</f>
      </c>
      <c r="M195" s="14">
        <f>IF($A195="","",L195*52)</f>
      </c>
      <c r="N195" s="15">
        <f>IF($D195="","",IFERROR(VLOOKUP($D195,Romtyper,3,FALSE),""))</f>
      </c>
      <c r="O195" s="16">
        <f>IF(OR($E195="",N195=""),"",ROUND($E195*N195+Riggtid,1))</f>
      </c>
      <c r="P195" s="16">
        <f>IF(OR(O195="",M195=""),"",ROUND(O195*M195/60,1))</f>
      </c>
      <c r="Q195" s="17">
        <f>IF(P195="","",ROUND(P195*Timekost,0))</f>
      </c>
      <c r="R195" s="5"/>
      <c r="S195" s="5"/>
      <c r="T195" s="5"/>
    </row>
    <row r="196" spans="1:20" x14ac:dyDescent="0.25">
      <c r="A196" s="5"/>
      <c r="B196" s="5"/>
      <c r="C196" s="5"/>
      <c r="D196" s="6"/>
      <c r="E196" s="12"/>
      <c r="F196" s="13"/>
      <c r="G196" s="13"/>
      <c r="H196" s="13"/>
      <c r="I196" s="13"/>
      <c r="J196" s="13"/>
      <c r="K196" s="13"/>
      <c r="L196" s="14">
        <f>IF($A196="","",COUNTIF(G196:K196,"x"))</f>
      </c>
      <c r="M196" s="14">
        <f>IF($A196="","",L196*52)</f>
      </c>
      <c r="N196" s="15">
        <f>IF($D196="","",IFERROR(VLOOKUP($D196,Romtyper,3,FALSE),""))</f>
      </c>
      <c r="O196" s="16">
        <f>IF(OR($E196="",N196=""),"",ROUND($E196*N196+Riggtid,1))</f>
      </c>
      <c r="P196" s="16">
        <f>IF(OR(O196="",M196=""),"",ROUND(O196*M196/60,1))</f>
      </c>
      <c r="Q196" s="17">
        <f>IF(P196="","",ROUND(P196*Timekost,0))</f>
      </c>
      <c r="R196" s="5"/>
      <c r="S196" s="5"/>
      <c r="T196" s="5"/>
    </row>
    <row r="197" spans="1:20" x14ac:dyDescent="0.25">
      <c r="A197" s="5"/>
      <c r="B197" s="5"/>
      <c r="C197" s="5"/>
      <c r="D197" s="6"/>
      <c r="E197" s="12"/>
      <c r="F197" s="13"/>
      <c r="G197" s="13"/>
      <c r="H197" s="13"/>
      <c r="I197" s="13"/>
      <c r="J197" s="13"/>
      <c r="K197" s="13"/>
      <c r="L197" s="14">
        <f>IF($A197="","",COUNTIF(G197:K197,"x"))</f>
      </c>
      <c r="M197" s="14">
        <f>IF($A197="","",L197*52)</f>
      </c>
      <c r="N197" s="15">
        <f>IF($D197="","",IFERROR(VLOOKUP($D197,Romtyper,3,FALSE),""))</f>
      </c>
      <c r="O197" s="16">
        <f>IF(OR($E197="",N197=""),"",ROUND($E197*N197+Riggtid,1))</f>
      </c>
      <c r="P197" s="16">
        <f>IF(OR(O197="",M197=""),"",ROUND(O197*M197/60,1))</f>
      </c>
      <c r="Q197" s="17">
        <f>IF(P197="","",ROUND(P197*Timekost,0))</f>
      </c>
      <c r="R197" s="5"/>
      <c r="S197" s="5"/>
      <c r="T197" s="5"/>
    </row>
    <row r="198" spans="1:20" x14ac:dyDescent="0.25">
      <c r="A198" s="5"/>
      <c r="B198" s="5"/>
      <c r="C198" s="5"/>
      <c r="D198" s="6"/>
      <c r="E198" s="12"/>
      <c r="F198" s="13"/>
      <c r="G198" s="13"/>
      <c r="H198" s="13"/>
      <c r="I198" s="13"/>
      <c r="J198" s="13"/>
      <c r="K198" s="13"/>
      <c r="L198" s="14">
        <f>IF($A198="","",COUNTIF(G198:K198,"x"))</f>
      </c>
      <c r="M198" s="14">
        <f>IF($A198="","",L198*52)</f>
      </c>
      <c r="N198" s="15">
        <f>IF($D198="","",IFERROR(VLOOKUP($D198,Romtyper,3,FALSE),""))</f>
      </c>
      <c r="O198" s="16">
        <f>IF(OR($E198="",N198=""),"",ROUND($E198*N198+Riggtid,1))</f>
      </c>
      <c r="P198" s="16">
        <f>IF(OR(O198="",M198=""),"",ROUND(O198*M198/60,1))</f>
      </c>
      <c r="Q198" s="17">
        <f>IF(P198="","",ROUND(P198*Timekost,0))</f>
      </c>
      <c r="R198" s="5"/>
      <c r="S198" s="5"/>
      <c r="T198" s="5"/>
    </row>
    <row r="199" spans="1:20" x14ac:dyDescent="0.25">
      <c r="A199" s="5"/>
      <c r="B199" s="5"/>
      <c r="C199" s="5"/>
      <c r="D199" s="6"/>
      <c r="E199" s="12"/>
      <c r="F199" s="13"/>
      <c r="G199" s="13"/>
      <c r="H199" s="13"/>
      <c r="I199" s="13"/>
      <c r="J199" s="13"/>
      <c r="K199" s="13"/>
      <c r="L199" s="14">
        <f>IF($A199="","",COUNTIF(G199:K199,"x"))</f>
      </c>
      <c r="M199" s="14">
        <f>IF($A199="","",L199*52)</f>
      </c>
      <c r="N199" s="15">
        <f>IF($D199="","",IFERROR(VLOOKUP($D199,Romtyper,3,FALSE),""))</f>
      </c>
      <c r="O199" s="16">
        <f>IF(OR($E199="",N199=""),"",ROUND($E199*N199+Riggtid,1))</f>
      </c>
      <c r="P199" s="16">
        <f>IF(OR(O199="",M199=""),"",ROUND(O199*M199/60,1))</f>
      </c>
      <c r="Q199" s="17">
        <f>IF(P199="","",ROUND(P199*Timekost,0))</f>
      </c>
      <c r="R199" s="5"/>
      <c r="S199" s="5"/>
      <c r="T199" s="5"/>
    </row>
    <row r="200" spans="1:20" x14ac:dyDescent="0.25">
      <c r="A200" s="5"/>
      <c r="B200" s="5"/>
      <c r="C200" s="5"/>
      <c r="D200" s="6"/>
      <c r="E200" s="12"/>
      <c r="F200" s="13"/>
      <c r="G200" s="13"/>
      <c r="H200" s="13"/>
      <c r="I200" s="13"/>
      <c r="J200" s="13"/>
      <c r="K200" s="13"/>
      <c r="L200" s="14">
        <f>IF($A200="","",COUNTIF(G200:K200,"x"))</f>
      </c>
      <c r="M200" s="14">
        <f>IF($A200="","",L200*52)</f>
      </c>
      <c r="N200" s="15">
        <f>IF($D200="","",IFERROR(VLOOKUP($D200,Romtyper,3,FALSE),""))</f>
      </c>
      <c r="O200" s="16">
        <f>IF(OR($E200="",N200=""),"",ROUND($E200*N200+Riggtid,1))</f>
      </c>
      <c r="P200" s="16">
        <f>IF(OR(O200="",M200=""),"",ROUND(O200*M200/60,1))</f>
      </c>
      <c r="Q200" s="17">
        <f>IF(P200="","",ROUND(P200*Timekost,0))</f>
      </c>
      <c r="R200" s="5"/>
      <c r="S200" s="5"/>
      <c r="T200" s="5"/>
    </row>
    <row r="201" spans="1:20" x14ac:dyDescent="0.25">
      <c r="A201" s="5"/>
      <c r="B201" s="5"/>
      <c r="C201" s="5"/>
      <c r="D201" s="6"/>
      <c r="E201" s="12"/>
      <c r="F201" s="13"/>
      <c r="G201" s="13"/>
      <c r="H201" s="13"/>
      <c r="I201" s="13"/>
      <c r="J201" s="13"/>
      <c r="K201" s="13"/>
      <c r="L201" s="14">
        <f>IF($A201="","",COUNTIF(G201:K201,"x"))</f>
      </c>
      <c r="M201" s="14">
        <f>IF($A201="","",L201*52)</f>
      </c>
      <c r="N201" s="15">
        <f>IF($D201="","",IFERROR(VLOOKUP($D201,Romtyper,3,FALSE),""))</f>
      </c>
      <c r="O201" s="16">
        <f>IF(OR($E201="",N201=""),"",ROUND($E201*N201+Riggtid,1))</f>
      </c>
      <c r="P201" s="16">
        <f>IF(OR(O201="",M201=""),"",ROUND(O201*M201/60,1))</f>
      </c>
      <c r="Q201" s="17">
        <f>IF(P201="","",ROUND(P201*Timekost,0))</f>
      </c>
      <c r="R201" s="5"/>
      <c r="S201" s="5"/>
      <c r="T201" s="5"/>
    </row>
    <row r="202" spans="1:20" x14ac:dyDescent="0.25">
      <c r="A202" s="5"/>
      <c r="B202" s="5"/>
      <c r="C202" s="5"/>
      <c r="D202" s="6"/>
      <c r="E202" s="12"/>
      <c r="F202" s="13"/>
      <c r="G202" s="13"/>
      <c r="H202" s="13"/>
      <c r="I202" s="13"/>
      <c r="J202" s="13"/>
      <c r="K202" s="13"/>
      <c r="L202" s="14">
        <f>IF($A202="","",COUNTIF(G202:K202,"x"))</f>
      </c>
      <c r="M202" s="14">
        <f>IF($A202="","",L202*52)</f>
      </c>
      <c r="N202" s="15">
        <f>IF($D202="","",IFERROR(VLOOKUP($D202,Romtyper,3,FALSE),""))</f>
      </c>
      <c r="O202" s="16">
        <f>IF(OR($E202="",N202=""),"",ROUND($E202*N202+Riggtid,1))</f>
      </c>
      <c r="P202" s="16">
        <f>IF(OR(O202="",M202=""),"",ROUND(O202*M202/60,1))</f>
      </c>
      <c r="Q202" s="17">
        <f>IF(P202="","",ROUND(P202*Timekost,0))</f>
      </c>
      <c r="R202" s="5"/>
      <c r="S202" s="5"/>
      <c r="T202" s="5"/>
    </row>
    <row r="203" spans="1:20" x14ac:dyDescent="0.25">
      <c r="A203" s="5"/>
      <c r="B203" s="5"/>
      <c r="C203" s="5"/>
      <c r="D203" s="6"/>
      <c r="E203" s="12"/>
      <c r="F203" s="13"/>
      <c r="G203" s="13"/>
      <c r="H203" s="13"/>
      <c r="I203" s="13"/>
      <c r="J203" s="13"/>
      <c r="K203" s="13"/>
      <c r="L203" s="14">
        <f>IF($A203="","",COUNTIF(G203:K203,"x"))</f>
      </c>
      <c r="M203" s="14">
        <f>IF($A203="","",L203*52)</f>
      </c>
      <c r="N203" s="15">
        <f>IF($D203="","",IFERROR(VLOOKUP($D203,Romtyper,3,FALSE),""))</f>
      </c>
      <c r="O203" s="16">
        <f>IF(OR($E203="",N203=""),"",ROUND($E203*N203+Riggtid,1))</f>
      </c>
      <c r="P203" s="16">
        <f>IF(OR(O203="",M203=""),"",ROUND(O203*M203/60,1))</f>
      </c>
      <c r="Q203" s="17">
        <f>IF(P203="","",ROUND(P203*Timekost,0))</f>
      </c>
      <c r="R203" s="5"/>
      <c r="S203" s="5"/>
      <c r="T203" s="5"/>
    </row>
    <row r="204" spans="1:20" x14ac:dyDescent="0.25">
      <c r="A204" s="5"/>
      <c r="B204" s="5"/>
      <c r="C204" s="5"/>
      <c r="D204" s="6"/>
      <c r="E204" s="12"/>
      <c r="F204" s="13"/>
      <c r="G204" s="13"/>
      <c r="H204" s="13"/>
      <c r="I204" s="13"/>
      <c r="J204" s="13"/>
      <c r="K204" s="13"/>
      <c r="L204" s="14">
        <f>IF($A204="","",COUNTIF(G204:K204,"x"))</f>
      </c>
      <c r="M204" s="14">
        <f>IF($A204="","",L204*52)</f>
      </c>
      <c r="N204" s="15">
        <f>IF($D204="","",IFERROR(VLOOKUP($D204,Romtyper,3,FALSE),""))</f>
      </c>
      <c r="O204" s="16">
        <f>IF(OR($E204="",N204=""),"",ROUND($E204*N204+Riggtid,1))</f>
      </c>
      <c r="P204" s="16">
        <f>IF(OR(O204="",M204=""),"",ROUND(O204*M204/60,1))</f>
      </c>
      <c r="Q204" s="17">
        <f>IF(P204="","",ROUND(P204*Timekost,0))</f>
      </c>
      <c r="R204" s="5"/>
      <c r="S204" s="5"/>
      <c r="T204" s="5"/>
    </row>
    <row r="205" spans="1:20" x14ac:dyDescent="0.25">
      <c r="A205" s="5"/>
      <c r="B205" s="5"/>
      <c r="C205" s="5"/>
      <c r="D205" s="6"/>
      <c r="E205" s="12"/>
      <c r="F205" s="13"/>
      <c r="G205" s="13"/>
      <c r="H205" s="13"/>
      <c r="I205" s="13"/>
      <c r="J205" s="13"/>
      <c r="K205" s="13"/>
      <c r="L205" s="14">
        <f>IF($A205="","",COUNTIF(G205:K205,"x"))</f>
      </c>
      <c r="M205" s="14">
        <f>IF($A205="","",L205*52)</f>
      </c>
      <c r="N205" s="15">
        <f>IF($D205="","",IFERROR(VLOOKUP($D205,Romtyper,3,FALSE),""))</f>
      </c>
      <c r="O205" s="16">
        <f>IF(OR($E205="",N205=""),"",ROUND($E205*N205+Riggtid,1))</f>
      </c>
      <c r="P205" s="16">
        <f>IF(OR(O205="",M205=""),"",ROUND(O205*M205/60,1))</f>
      </c>
      <c r="Q205" s="17">
        <f>IF(P205="","",ROUND(P205*Timekost,0))</f>
      </c>
      <c r="R205" s="5"/>
      <c r="S205" s="5"/>
      <c r="T205" s="5"/>
    </row>
    <row r="206" spans="1:20" x14ac:dyDescent="0.25">
      <c r="A206" s="5"/>
      <c r="B206" s="5"/>
      <c r="C206" s="5"/>
      <c r="D206" s="6"/>
      <c r="E206" s="12"/>
      <c r="F206" s="13"/>
      <c r="G206" s="13"/>
      <c r="H206" s="13"/>
      <c r="I206" s="13"/>
      <c r="J206" s="13"/>
      <c r="K206" s="13"/>
      <c r="L206" s="14">
        <f>IF($A206="","",COUNTIF(G206:K206,"x"))</f>
      </c>
      <c r="M206" s="14">
        <f>IF($A206="","",L206*52)</f>
      </c>
      <c r="N206" s="15">
        <f>IF($D206="","",IFERROR(VLOOKUP($D206,Romtyper,3,FALSE),""))</f>
      </c>
      <c r="O206" s="16">
        <f>IF(OR($E206="",N206=""),"",ROUND($E206*N206+Riggtid,1))</f>
      </c>
      <c r="P206" s="16">
        <f>IF(OR(O206="",M206=""),"",ROUND(O206*M206/60,1))</f>
      </c>
      <c r="Q206" s="17">
        <f>IF(P206="","",ROUND(P206*Timekost,0))</f>
      </c>
      <c r="R206" s="5"/>
      <c r="S206" s="5"/>
      <c r="T206" s="5"/>
    </row>
    <row r="207" spans="1:20" x14ac:dyDescent="0.25">
      <c r="A207" s="5"/>
      <c r="B207" s="5"/>
      <c r="C207" s="5"/>
      <c r="D207" s="6"/>
      <c r="E207" s="12"/>
      <c r="F207" s="13"/>
      <c r="G207" s="13"/>
      <c r="H207" s="13"/>
      <c r="I207" s="13"/>
      <c r="J207" s="13"/>
      <c r="K207" s="13"/>
      <c r="L207" s="14">
        <f>IF($A207="","",COUNTIF(G207:K207,"x"))</f>
      </c>
      <c r="M207" s="14">
        <f>IF($A207="","",L207*52)</f>
      </c>
      <c r="N207" s="15">
        <f>IF($D207="","",IFERROR(VLOOKUP($D207,Romtyper,3,FALSE),""))</f>
      </c>
      <c r="O207" s="16">
        <f>IF(OR($E207="",N207=""),"",ROUND($E207*N207+Riggtid,1))</f>
      </c>
      <c r="P207" s="16">
        <f>IF(OR(O207="",M207=""),"",ROUND(O207*M207/60,1))</f>
      </c>
      <c r="Q207" s="17">
        <f>IF(P207="","",ROUND(P207*Timekost,0))</f>
      </c>
      <c r="R207" s="5"/>
      <c r="S207" s="5"/>
      <c r="T207" s="5"/>
    </row>
    <row r="208" spans="1:20" x14ac:dyDescent="0.25">
      <c r="A208" s="18"/>
      <c r="B208" s="19" t="s">
        <v>52</v>
      </c>
      <c r="C208" s="18"/>
      <c r="D208" s="20">
        <f>COUNTA(A8:A207)&amp;" rom"</f>
      </c>
      <c r="E208" s="21">
        <f>SUM(E8:E207)</f>
      </c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21">
        <f>SUM(P8:P207)</f>
      </c>
      <c r="Q208" s="22">
        <f>SUM(Q8:Q207)</f>
      </c>
      <c r="R208" s="18"/>
      <c r="S208" s="18"/>
      <c r="T208" s="18"/>
    </row>
  </sheetData>
  <autoFilter ref="A7:T207"/>
  <mergeCells count="6">
    <mergeCell ref="B5:D5"/>
    <mergeCell ref="F5:J5"/>
    <mergeCell ref="M5:O5"/>
    <mergeCell ref="B6:D6"/>
    <mergeCell ref="F6:J6"/>
    <mergeCell ref="M6:O6"/>
  </mergeCells>
  <conditionalFormatting sqref="D8:E207">
    <cfRule type="expression" dxfId="0" priority="1">
      <formula>AND($A8&lt;&gt;"",D8="")</formula>
    </cfRule>
  </conditionalFormatting>
  <conditionalFormatting sqref="G8:K207">
    <cfRule type="expression" dxfId="1" priority="2">
      <formula>ISNUMBER(SEARCH("x",G8))</formula>
    </cfRule>
  </conditionalFormatting>
  <dataValidations count="4">
    <dataValidation type="list" allowBlank="1" showErrorMessage="1" errorStyle="warning" errorTitle="Ukjent romtype" error="Velg fra listen, eller legg til romtypen i arket Innstillinger." sqref="D8:D207">
      <formula1>=RomtypeListe</formula1>
    </dataValidation>
    <dataValidation type="decimal" operator="greaterThan" allowBlank="1" showErrorMessage="1" errorTitle="Areal" error="Areal må være et tall større enn 0." sqref="E8:E207">
      <formula1>0</formula1>
    </dataValidation>
    <dataValidation type="list" allowBlank="1" showErrorMessage="1" errorTitle="INSTA 800-nivå" error="Nivået er et tall fra 1 (lavest) til 5 (høyest)." sqref="F8:F207">
      <formula1>=Nivaaer</formula1>
    </dataValidation>
    <dataValidation type="list" allowBlank="1" showErrorMessage="1" errorTitle="Ukedag" error="Skriv x på dagene rommet skal rengjøres, ellers tomt." sqref="G8:K207">
      <formula1>"x"</formula1>
    </dataValidation>
  </dataValidations>
  <pageMargins left="0.4" right="0.4" top="0.5" bottom="0.5" header="0.2" footer="0.2"/>
  <pageSetup paperSize="9" orientation="landscape" fitToWidth="1" fitToHeight="0"/>
  <headerFooter>
    <oddFooter>&amp;LRenholdsplan&amp;CCleanFlow · www.cleanflow.no&amp;RSide &amp;P av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T208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2" max="2" width="22" customWidth="1"/>
    <col min="4" max="4" width="22" customWidth="1"/>
    <col min="5" max="6" width="11" customWidth="1"/>
    <col min="7" max="11" width="5" customWidth="1"/>
    <col min="12" max="12" width="11" customWidth="1"/>
    <col min="13" max="14" width="10" customWidth="1"/>
    <col min="15" max="15" width="12" customWidth="1"/>
    <col min="16" max="16" width="10" customWidth="1"/>
    <col min="17" max="17" width="14" customWidth="1"/>
    <col min="18" max="18" width="34" customWidth="1"/>
    <col min="19" max="19" width="14" customWidth="1"/>
    <col min="20" max="20" width="26" customWidth="1"/>
  </cols>
  <sheetData>
    <row r="1" ht="34" customHeight="1" x14ac:dyDescent="0.25"/>
    <row r="3" spans="1:1" x14ac:dyDescent="0.25">
      <c r="A3" s="1" t="s">
        <v>217</v>
      </c>
    </row>
    <row r="4" spans="1:1" x14ac:dyDescent="0.25">
      <c r="A4" s="2" t="s">
        <v>25</v>
      </c>
    </row>
    <row r="5" spans="1:15" x14ac:dyDescent="0.25">
      <c r="A5" s="9" t="s">
        <v>26</v>
      </c>
      <c r="B5" s="5" t="s">
        <v>218</v>
      </c>
      <c r="C5" s="5"/>
      <c r="D5" s="5"/>
      <c r="E5" s="9" t="s">
        <v>27</v>
      </c>
      <c r="F5" s="5" t="s">
        <v>219</v>
      </c>
      <c r="G5" s="5"/>
      <c r="H5" s="5"/>
      <c r="I5" s="5"/>
      <c r="J5" s="5"/>
      <c r="L5" s="9" t="s">
        <v>28</v>
      </c>
      <c r="M5" s="5" t="s">
        <v>220</v>
      </c>
      <c r="N5" s="5"/>
      <c r="O5" s="5"/>
    </row>
    <row r="6" spans="1:15" x14ac:dyDescent="0.25">
      <c r="A6" s="9" t="s">
        <v>29</v>
      </c>
      <c r="B6" s="5" t="s">
        <v>221</v>
      </c>
      <c r="C6" s="5"/>
      <c r="D6" s="5"/>
      <c r="E6" s="9" t="s">
        <v>30</v>
      </c>
      <c r="F6" s="5" t="s">
        <v>222</v>
      </c>
      <c r="G6" s="5"/>
      <c r="H6" s="5"/>
      <c r="I6" s="5"/>
      <c r="J6" s="5"/>
      <c r="L6" s="9" t="s">
        <v>31</v>
      </c>
      <c r="M6" s="5" t="s">
        <v>223</v>
      </c>
      <c r="N6" s="5"/>
      <c r="O6" s="5"/>
    </row>
    <row r="7" ht="30" customHeight="1" spans="1:20" x14ac:dyDescent="0.25">
      <c r="A7" s="10" t="s">
        <v>32</v>
      </c>
      <c r="B7" s="11" t="s">
        <v>33</v>
      </c>
      <c r="C7" s="11" t="s">
        <v>34</v>
      </c>
      <c r="D7" s="11" t="s">
        <v>35</v>
      </c>
      <c r="E7" s="11" t="s">
        <v>36</v>
      </c>
      <c r="F7" s="11" t="s">
        <v>37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 t="s">
        <v>43</v>
      </c>
      <c r="M7" s="11" t="s">
        <v>44</v>
      </c>
      <c r="N7" s="11" t="s">
        <v>45</v>
      </c>
      <c r="O7" s="11" t="s">
        <v>46</v>
      </c>
      <c r="P7" s="11" t="s">
        <v>47</v>
      </c>
      <c r="Q7" s="11" t="s">
        <v>48</v>
      </c>
      <c r="R7" s="11" t="s">
        <v>49</v>
      </c>
      <c r="S7" s="11" t="s">
        <v>50</v>
      </c>
      <c r="T7" s="11" t="s">
        <v>51</v>
      </c>
    </row>
    <row r="8" spans="1:20" x14ac:dyDescent="0.25">
      <c r="A8" s="5" t="s">
        <v>224</v>
      </c>
      <c r="B8" s="5" t="s">
        <v>225</v>
      </c>
      <c r="C8" s="5" t="s">
        <v>226</v>
      </c>
      <c r="D8" s="6" t="s">
        <v>202</v>
      </c>
      <c r="E8" s="12">
        <v>45</v>
      </c>
      <c r="F8" s="13">
        <v>4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s="14">
        <f>IF($A8="","",COUNTIF(G8:K8,"x"))</f>
        <v>5</v>
      </c>
      <c r="M8" s="14">
        <f>IF($A8="","",L8*52)</f>
        <v>260</v>
      </c>
      <c r="N8" s="15">
        <f>IF($D8="","",IFERROR(VLOOKUP($D8,Romtyper,3,FALSE),""))</f>
        <v>0.3</v>
      </c>
      <c r="O8" s="16">
        <f>IF(OR($E8="",N8=""),"",ROUND($E8*N8+Riggtid,1))</f>
        <v>15.5</v>
      </c>
      <c r="P8" s="16">
        <f>IF(OR(O8="",M8=""),"",ROUND(O8*M8/60,1))</f>
        <v>67.2</v>
      </c>
      <c r="Q8" s="17">
        <f>IF(P8="","",ROUND(P8*Timekost,0))</f>
        <v>22473</v>
      </c>
      <c r="R8" s="5" t="s">
        <v>227</v>
      </c>
      <c r="S8" s="5" t="s">
        <v>82</v>
      </c>
      <c r="T8" s="5" t="s">
        <v>228</v>
      </c>
    </row>
    <row r="9" spans="1:20" x14ac:dyDescent="0.25">
      <c r="A9" s="5" t="s">
        <v>229</v>
      </c>
      <c r="B9" s="5" t="s">
        <v>230</v>
      </c>
      <c r="C9" s="5" t="s">
        <v>226</v>
      </c>
      <c r="D9" s="6" t="s">
        <v>84</v>
      </c>
      <c r="E9" s="12">
        <v>320</v>
      </c>
      <c r="F9" s="13">
        <v>3</v>
      </c>
      <c r="G9" s="13" t="s">
        <v>73</v>
      </c>
      <c r="H9" s="13"/>
      <c r="I9" s="13" t="s">
        <v>73</v>
      </c>
      <c r="J9" s="13"/>
      <c r="K9" s="13" t="s">
        <v>73</v>
      </c>
      <c r="L9" s="14">
        <f>IF($A9="","",COUNTIF(G9:K9,"x"))</f>
        <v>3</v>
      </c>
      <c r="M9" s="14">
        <f>IF($A9="","",L9*52)</f>
        <v>156</v>
      </c>
      <c r="N9" s="15">
        <f>IF($D9="","",IFERROR(VLOOKUP($D9,Romtyper,3,FALSE),""))</f>
        <v>0.2</v>
      </c>
      <c r="O9" s="16">
        <f>IF(OR($E9="",N9=""),"",ROUND($E9*N9+Riggtid,1))</f>
        <v>66</v>
      </c>
      <c r="P9" s="16">
        <f>IF(OR(O9="",M9=""),"",ROUND(O9*M9/60,1))</f>
        <v>171.6</v>
      </c>
      <c r="Q9" s="17">
        <f>IF(P9="","",ROUND(P9*Timekost,0))</f>
        <v>57386</v>
      </c>
      <c r="R9" s="5" t="s">
        <v>231</v>
      </c>
      <c r="S9" s="5" t="s">
        <v>82</v>
      </c>
      <c r="T9" s="5" t="s">
        <v>79</v>
      </c>
    </row>
    <row r="10" spans="1:20" x14ac:dyDescent="0.25">
      <c r="A10" s="5" t="s">
        <v>232</v>
      </c>
      <c r="B10" s="5" t="s">
        <v>233</v>
      </c>
      <c r="C10" s="5" t="s">
        <v>226</v>
      </c>
      <c r="D10" s="6" t="s">
        <v>201</v>
      </c>
      <c r="E10" s="12">
        <v>28</v>
      </c>
      <c r="F10" s="13">
        <v>4</v>
      </c>
      <c r="G10" s="13" t="s">
        <v>73</v>
      </c>
      <c r="H10" s="13" t="s">
        <v>73</v>
      </c>
      <c r="I10" s="13" t="s">
        <v>73</v>
      </c>
      <c r="J10" s="13" t="s">
        <v>73</v>
      </c>
      <c r="K10" s="13" t="s">
        <v>73</v>
      </c>
      <c r="L10" s="14">
        <f>IF($A10="","",COUNTIF(G10:K10,"x"))</f>
        <v>5</v>
      </c>
      <c r="M10" s="14">
        <f>IF($A10="","",L10*52)</f>
        <v>260</v>
      </c>
      <c r="N10" s="15">
        <f>IF($D10="","",IFERROR(VLOOKUP($D10,Romtyper,3,FALSE),""))</f>
        <v>0.3</v>
      </c>
      <c r="O10" s="16">
        <f>IF(OR($E10="",N10=""),"",ROUND($E10*N10+Riggtid,1))</f>
        <v>10.4</v>
      </c>
      <c r="P10" s="16">
        <f>IF(OR(O10="",M10=""),"",ROUND(O10*M10/60,1))</f>
        <v>45.1</v>
      </c>
      <c r="Q10" s="17">
        <f>IF(P10="","",ROUND(P10*Timekost,0))</f>
        <v>15082</v>
      </c>
      <c r="R10" s="5" t="s">
        <v>234</v>
      </c>
      <c r="S10" s="5" t="s">
        <v>82</v>
      </c>
      <c r="T10" s="5" t="s">
        <v>235</v>
      </c>
    </row>
    <row r="11" spans="1:20" x14ac:dyDescent="0.25">
      <c r="A11" s="5" t="s">
        <v>236</v>
      </c>
      <c r="B11" s="5" t="s">
        <v>237</v>
      </c>
      <c r="C11" s="5" t="s">
        <v>226</v>
      </c>
      <c r="D11" s="6" t="s">
        <v>201</v>
      </c>
      <c r="E11" s="12">
        <v>18</v>
      </c>
      <c r="F11" s="13">
        <v>3</v>
      </c>
      <c r="G11" s="13" t="s">
        <v>73</v>
      </c>
      <c r="H11" s="13"/>
      <c r="I11" s="13" t="s">
        <v>73</v>
      </c>
      <c r="J11" s="13"/>
      <c r="K11" s="13" t="s">
        <v>73</v>
      </c>
      <c r="L11" s="14">
        <f>IF($A11="","",COUNTIF(G11:K11,"x"))</f>
        <v>3</v>
      </c>
      <c r="M11" s="14">
        <f>IF($A11="","",L11*52)</f>
        <v>156</v>
      </c>
      <c r="N11" s="15">
        <f>IF($D11="","",IFERROR(VLOOKUP($D11,Romtyper,3,FALSE),""))</f>
        <v>0.3</v>
      </c>
      <c r="O11" s="16">
        <f>IF(OR($E11="",N11=""),"",ROUND($E11*N11+Riggtid,1))</f>
        <v>7.4</v>
      </c>
      <c r="P11" s="16">
        <f>IF(OR(O11="",M11=""),"",ROUND(O11*M11/60,1))</f>
        <v>19.2</v>
      </c>
      <c r="Q11" s="17">
        <f>IF(P11="","",ROUND(P11*Timekost,0))</f>
        <v>6421</v>
      </c>
      <c r="R11" s="5" t="s">
        <v>238</v>
      </c>
      <c r="S11" s="5" t="s">
        <v>82</v>
      </c>
      <c r="T11" s="5" t="s">
        <v>79</v>
      </c>
    </row>
    <row r="12" spans="1:20" x14ac:dyDescent="0.25">
      <c r="A12" s="5" t="s">
        <v>239</v>
      </c>
      <c r="B12" s="5" t="s">
        <v>240</v>
      </c>
      <c r="C12" s="5" t="s">
        <v>226</v>
      </c>
      <c r="D12" s="6" t="s">
        <v>208</v>
      </c>
      <c r="E12" s="12">
        <v>24</v>
      </c>
      <c r="F12" s="13">
        <v>4</v>
      </c>
      <c r="G12" s="13" t="s">
        <v>73</v>
      </c>
      <c r="H12" s="13" t="s">
        <v>73</v>
      </c>
      <c r="I12" s="13" t="s">
        <v>73</v>
      </c>
      <c r="J12" s="13" t="s">
        <v>73</v>
      </c>
      <c r="K12" s="13" t="s">
        <v>73</v>
      </c>
      <c r="L12" s="14">
        <f>IF($A12="","",COUNTIF(G12:K12,"x"))</f>
        <v>5</v>
      </c>
      <c r="M12" s="14">
        <f>IF($A12="","",L12*52)</f>
        <v>260</v>
      </c>
      <c r="N12" s="15">
        <f>IF($D12="","",IFERROR(VLOOKUP($D12,Romtyper,3,FALSE),""))</f>
        <v>0.55</v>
      </c>
      <c r="O12" s="16">
        <f>IF(OR($E12="",N12=""),"",ROUND($E12*N12+Riggtid,1))</f>
        <v>15.2</v>
      </c>
      <c r="P12" s="16">
        <f>IF(OR(O12="",M12=""),"",ROUND(O12*M12/60,1))</f>
        <v>65.9</v>
      </c>
      <c r="Q12" s="17">
        <f>IF(P12="","",ROUND(P12*Timekost,0))</f>
        <v>22038</v>
      </c>
      <c r="R12" s="5" t="s">
        <v>241</v>
      </c>
      <c r="S12" s="5" t="s">
        <v>82</v>
      </c>
      <c r="T12" s="5" t="s">
        <v>79</v>
      </c>
    </row>
    <row r="13" spans="1:20" x14ac:dyDescent="0.25">
      <c r="A13" s="5" t="s">
        <v>242</v>
      </c>
      <c r="B13" s="5" t="s">
        <v>243</v>
      </c>
      <c r="C13" s="5" t="s">
        <v>226</v>
      </c>
      <c r="D13" s="6" t="s">
        <v>206</v>
      </c>
      <c r="E13" s="12">
        <v>12</v>
      </c>
      <c r="F13" s="13">
        <v>4</v>
      </c>
      <c r="G13" s="13" t="s">
        <v>73</v>
      </c>
      <c r="H13" s="13" t="s">
        <v>73</v>
      </c>
      <c r="I13" s="13" t="s">
        <v>73</v>
      </c>
      <c r="J13" s="13" t="s">
        <v>73</v>
      </c>
      <c r="K13" s="13" t="s">
        <v>73</v>
      </c>
      <c r="L13" s="14">
        <f>IF($A13="","",COUNTIF(G13:K13,"x"))</f>
        <v>5</v>
      </c>
      <c r="M13" s="14">
        <f>IF($A13="","",L13*52)</f>
        <v>260</v>
      </c>
      <c r="N13" s="15">
        <f>IF($D13="","",IFERROR(VLOOKUP($D13,Romtyper,3,FALSE),""))</f>
        <v>0.67</v>
      </c>
      <c r="O13" s="16">
        <f>IF(OR($E13="",N13=""),"",ROUND($E13*N13+Riggtid,1))</f>
        <v>10</v>
      </c>
      <c r="P13" s="16">
        <f>IF(OR(O13="",M13=""),"",ROUND(O13*M13/60,1))</f>
        <v>43.3</v>
      </c>
      <c r="Q13" s="17">
        <f>IF(P13="","",ROUND(P13*Timekost,0))</f>
        <v>14480</v>
      </c>
      <c r="R13" s="5" t="s">
        <v>244</v>
      </c>
      <c r="S13" s="5" t="s">
        <v>82</v>
      </c>
      <c r="T13" s="5" t="s">
        <v>79</v>
      </c>
    </row>
    <row r="14" spans="1:20" x14ac:dyDescent="0.25">
      <c r="A14" s="5" t="s">
        <v>245</v>
      </c>
      <c r="B14" s="5" t="s">
        <v>246</v>
      </c>
      <c r="C14" s="5" t="s">
        <v>226</v>
      </c>
      <c r="D14" s="6" t="s">
        <v>206</v>
      </c>
      <c r="E14" s="12">
        <v>12</v>
      </c>
      <c r="F14" s="13">
        <v>4</v>
      </c>
      <c r="G14" s="13" t="s">
        <v>73</v>
      </c>
      <c r="H14" s="13" t="s">
        <v>73</v>
      </c>
      <c r="I14" s="13" t="s">
        <v>73</v>
      </c>
      <c r="J14" s="13" t="s">
        <v>73</v>
      </c>
      <c r="K14" s="13" t="s">
        <v>73</v>
      </c>
      <c r="L14" s="14">
        <f>IF($A14="","",COUNTIF(G14:K14,"x"))</f>
        <v>5</v>
      </c>
      <c r="M14" s="14">
        <f>IF($A14="","",L14*52)</f>
        <v>260</v>
      </c>
      <c r="N14" s="15">
        <f>IF($D14="","",IFERROR(VLOOKUP($D14,Romtyper,3,FALSE),""))</f>
        <v>0.67</v>
      </c>
      <c r="O14" s="16">
        <f>IF(OR($E14="",N14=""),"",ROUND($E14*N14+Riggtid,1))</f>
        <v>10</v>
      </c>
      <c r="P14" s="16">
        <f>IF(OR(O14="",M14=""),"",ROUND(O14*M14/60,1))</f>
        <v>43.3</v>
      </c>
      <c r="Q14" s="17">
        <f>IF(P14="","",ROUND(P14*Timekost,0))</f>
        <v>14480</v>
      </c>
      <c r="R14" s="5" t="s">
        <v>244</v>
      </c>
      <c r="S14" s="5" t="s">
        <v>82</v>
      </c>
      <c r="T14" s="5" t="s">
        <v>79</v>
      </c>
    </row>
    <row r="15" spans="1:20" x14ac:dyDescent="0.25">
      <c r="A15" s="5" t="s">
        <v>247</v>
      </c>
      <c r="B15" s="5" t="s">
        <v>248</v>
      </c>
      <c r="C15" s="5" t="s">
        <v>226</v>
      </c>
      <c r="D15" s="6" t="s">
        <v>204</v>
      </c>
      <c r="E15" s="12">
        <v>60</v>
      </c>
      <c r="F15" s="13">
        <v>3</v>
      </c>
      <c r="G15" s="13" t="s">
        <v>73</v>
      </c>
      <c r="H15" s="13" t="s">
        <v>73</v>
      </c>
      <c r="I15" s="13" t="s">
        <v>73</v>
      </c>
      <c r="J15" s="13" t="s">
        <v>73</v>
      </c>
      <c r="K15" s="13" t="s">
        <v>73</v>
      </c>
      <c r="L15" s="14">
        <f>IF($A15="","",COUNTIF(G15:K15,"x"))</f>
        <v>5</v>
      </c>
      <c r="M15" s="14">
        <f>IF($A15="","",L15*52)</f>
        <v>260</v>
      </c>
      <c r="N15" s="15">
        <f>IF($D15="","",IFERROR(VLOOKUP($D15,Romtyper,3,FALSE),""))</f>
        <v>0.15</v>
      </c>
      <c r="O15" s="16">
        <f>IF(OR($E15="",N15=""),"",ROUND($E15*N15+Riggtid,1))</f>
        <v>11</v>
      </c>
      <c r="P15" s="16">
        <f>IF(OR(O15="",M15=""),"",ROUND(O15*M15/60,1))</f>
        <v>47.7</v>
      </c>
      <c r="Q15" s="17">
        <f>IF(P15="","",ROUND(P15*Timekost,0))</f>
        <v>15952</v>
      </c>
      <c r="R15" s="5" t="s">
        <v>249</v>
      </c>
      <c r="S15" s="5" t="s">
        <v>82</v>
      </c>
      <c r="T15" s="5" t="s">
        <v>79</v>
      </c>
    </row>
    <row r="16" spans="1:20" x14ac:dyDescent="0.25">
      <c r="A16" s="5" t="s">
        <v>250</v>
      </c>
      <c r="B16" s="5" t="s">
        <v>205</v>
      </c>
      <c r="C16" s="5" t="s">
        <v>226</v>
      </c>
      <c r="D16" s="6" t="s">
        <v>205</v>
      </c>
      <c r="E16" s="12">
        <v>22</v>
      </c>
      <c r="F16" s="13">
        <v>3</v>
      </c>
      <c r="G16" s="13" t="s">
        <v>73</v>
      </c>
      <c r="H16" s="13"/>
      <c r="I16" s="13" t="s">
        <v>73</v>
      </c>
      <c r="J16" s="13"/>
      <c r="K16" s="13" t="s">
        <v>73</v>
      </c>
      <c r="L16" s="14">
        <f>IF($A16="","",COUNTIF(G16:K16,"x"))</f>
        <v>3</v>
      </c>
      <c r="M16" s="14">
        <f>IF($A16="","",L16*52)</f>
        <v>156</v>
      </c>
      <c r="N16" s="15">
        <f>IF($D16="","",IFERROR(VLOOKUP($D16,Romtyper,3,FALSE),""))</f>
        <v>0.5</v>
      </c>
      <c r="O16" s="16">
        <f>IF(OR($E16="",N16=""),"",ROUND($E16*N16+Riggtid,1))</f>
        <v>13</v>
      </c>
      <c r="P16" s="16">
        <f>IF(OR(O16="",M16=""),"",ROUND(O16*M16/60,1))</f>
        <v>33.8</v>
      </c>
      <c r="Q16" s="17">
        <f>IF(P16="","",ROUND(P16*Timekost,0))</f>
        <v>11303</v>
      </c>
      <c r="R16" s="5" t="s">
        <v>251</v>
      </c>
      <c r="S16" s="5" t="s">
        <v>82</v>
      </c>
      <c r="T16" s="5" t="s">
        <v>79</v>
      </c>
    </row>
    <row r="17" spans="1:20" x14ac:dyDescent="0.25">
      <c r="A17" s="5" t="s">
        <v>252</v>
      </c>
      <c r="B17" s="5" t="s">
        <v>253</v>
      </c>
      <c r="C17" s="5" t="s">
        <v>254</v>
      </c>
      <c r="D17" s="6" t="s">
        <v>199</v>
      </c>
      <c r="E17" s="12">
        <v>14</v>
      </c>
      <c r="F17" s="13">
        <v>3</v>
      </c>
      <c r="G17" s="13" t="s">
        <v>73</v>
      </c>
      <c r="H17" s="13"/>
      <c r="I17" s="13" t="s">
        <v>73</v>
      </c>
      <c r="J17" s="13"/>
      <c r="K17" s="13" t="s">
        <v>73</v>
      </c>
      <c r="L17" s="14">
        <f>IF($A17="","",COUNTIF(G17:K17,"x"))</f>
        <v>3</v>
      </c>
      <c r="M17" s="14">
        <f>IF($A17="","",L17*52)</f>
        <v>156</v>
      </c>
      <c r="N17" s="15">
        <f>IF($D17="","",IFERROR(VLOOKUP($D17,Romtyper,3,FALSE),""))</f>
        <v>0.3</v>
      </c>
      <c r="O17" s="16">
        <f>IF(OR($E17="",N17=""),"",ROUND($E17*N17+Riggtid,1))</f>
        <v>6.2</v>
      </c>
      <c r="P17" s="16">
        <f>IF(OR(O17="",M17=""),"",ROUND(O17*M17/60,1))</f>
        <v>16.1</v>
      </c>
      <c r="Q17" s="17">
        <f>IF(P17="","",ROUND(P17*Timekost,0))</f>
        <v>5384</v>
      </c>
      <c r="R17" s="5" t="s">
        <v>255</v>
      </c>
      <c r="S17" s="5" t="s">
        <v>87</v>
      </c>
      <c r="T17" s="5" t="s">
        <v>79</v>
      </c>
    </row>
    <row r="18" spans="1:20" x14ac:dyDescent="0.25">
      <c r="A18" s="5" t="s">
        <v>256</v>
      </c>
      <c r="B18" s="5" t="s">
        <v>257</v>
      </c>
      <c r="C18" s="5" t="s">
        <v>254</v>
      </c>
      <c r="D18" s="6" t="s">
        <v>199</v>
      </c>
      <c r="E18" s="12">
        <v>14</v>
      </c>
      <c r="F18" s="13">
        <v>3</v>
      </c>
      <c r="G18" s="13" t="s">
        <v>73</v>
      </c>
      <c r="H18" s="13"/>
      <c r="I18" s="13" t="s">
        <v>73</v>
      </c>
      <c r="J18" s="13"/>
      <c r="K18" s="13" t="s">
        <v>73</v>
      </c>
      <c r="L18" s="14">
        <f>IF($A18="","",COUNTIF(G18:K18,"x"))</f>
        <v>3</v>
      </c>
      <c r="M18" s="14">
        <f>IF($A18="","",L18*52)</f>
        <v>156</v>
      </c>
      <c r="N18" s="15">
        <f>IF($D18="","",IFERROR(VLOOKUP($D18,Romtyper,3,FALSE),""))</f>
        <v>0.3</v>
      </c>
      <c r="O18" s="16">
        <f>IF(OR($E18="",N18=""),"",ROUND($E18*N18+Riggtid,1))</f>
        <v>6.2</v>
      </c>
      <c r="P18" s="16">
        <f>IF(OR(O18="",M18=""),"",ROUND(O18*M18/60,1))</f>
        <v>16.1</v>
      </c>
      <c r="Q18" s="17">
        <f>IF(P18="","",ROUND(P18*Timekost,0))</f>
        <v>5384</v>
      </c>
      <c r="R18" s="5" t="s">
        <v>255</v>
      </c>
      <c r="S18" s="5" t="s">
        <v>87</v>
      </c>
      <c r="T18" s="5" t="s">
        <v>79</v>
      </c>
    </row>
    <row r="19" spans="1:20" x14ac:dyDescent="0.25">
      <c r="A19" s="5" t="s">
        <v>258</v>
      </c>
      <c r="B19" s="5" t="s">
        <v>259</v>
      </c>
      <c r="C19" s="5" t="s">
        <v>254</v>
      </c>
      <c r="D19" s="6" t="s">
        <v>199</v>
      </c>
      <c r="E19" s="12">
        <v>16</v>
      </c>
      <c r="F19" s="13">
        <v>3</v>
      </c>
      <c r="G19" s="13" t="s">
        <v>73</v>
      </c>
      <c r="H19" s="13"/>
      <c r="I19" s="13" t="s">
        <v>73</v>
      </c>
      <c r="J19" s="13"/>
      <c r="K19" s="13" t="s">
        <v>73</v>
      </c>
      <c r="L19" s="14">
        <f>IF($A19="","",COUNTIF(G19:K19,"x"))</f>
        <v>3</v>
      </c>
      <c r="M19" s="14">
        <f>IF($A19="","",L19*52)</f>
        <v>156</v>
      </c>
      <c r="N19" s="15">
        <f>IF($D19="","",IFERROR(VLOOKUP($D19,Romtyper,3,FALSE),""))</f>
        <v>0.3</v>
      </c>
      <c r="O19" s="16">
        <f>IF(OR($E19="",N19=""),"",ROUND($E19*N19+Riggtid,1))</f>
        <v>6.8</v>
      </c>
      <c r="P19" s="16">
        <f>IF(OR(O19="",M19=""),"",ROUND(O19*M19/60,1))</f>
        <v>17.7</v>
      </c>
      <c r="Q19" s="17">
        <f>IF(P19="","",ROUND(P19*Timekost,0))</f>
        <v>5919</v>
      </c>
      <c r="R19" s="5" t="s">
        <v>255</v>
      </c>
      <c r="S19" s="5" t="s">
        <v>87</v>
      </c>
      <c r="T19" s="5" t="s">
        <v>260</v>
      </c>
    </row>
    <row r="20" spans="1:20" x14ac:dyDescent="0.25">
      <c r="A20" s="5" t="s">
        <v>261</v>
      </c>
      <c r="B20" s="5" t="s">
        <v>262</v>
      </c>
      <c r="C20" s="5" t="s">
        <v>254</v>
      </c>
      <c r="D20" s="6" t="s">
        <v>84</v>
      </c>
      <c r="E20" s="12">
        <v>260</v>
      </c>
      <c r="F20" s="13">
        <v>3</v>
      </c>
      <c r="G20" s="13" t="s">
        <v>73</v>
      </c>
      <c r="H20" s="13"/>
      <c r="I20" s="13" t="s">
        <v>73</v>
      </c>
      <c r="J20" s="13"/>
      <c r="K20" s="13" t="s">
        <v>73</v>
      </c>
      <c r="L20" s="14">
        <f>IF($A20="","",COUNTIF(G20:K20,"x"))</f>
        <v>3</v>
      </c>
      <c r="M20" s="14">
        <f>IF($A20="","",L20*52)</f>
        <v>156</v>
      </c>
      <c r="N20" s="15">
        <f>IF($D20="","",IFERROR(VLOOKUP($D20,Romtyper,3,FALSE),""))</f>
        <v>0.2</v>
      </c>
      <c r="O20" s="16">
        <f>IF(OR($E20="",N20=""),"",ROUND($E20*N20+Riggtid,1))</f>
        <v>54</v>
      </c>
      <c r="P20" s="16">
        <f>IF(OR(O20="",M20=""),"",ROUND(O20*M20/60,1))</f>
        <v>140.4</v>
      </c>
      <c r="Q20" s="17">
        <f>IF(P20="","",ROUND(P20*Timekost,0))</f>
        <v>46953</v>
      </c>
      <c r="R20" s="5" t="s">
        <v>231</v>
      </c>
      <c r="S20" s="5" t="s">
        <v>87</v>
      </c>
      <c r="T20" s="5" t="s">
        <v>79</v>
      </c>
    </row>
    <row r="21" spans="1:20" x14ac:dyDescent="0.25">
      <c r="A21" s="5" t="s">
        <v>263</v>
      </c>
      <c r="B21" s="5" t="s">
        <v>264</v>
      </c>
      <c r="C21" s="5" t="s">
        <v>254</v>
      </c>
      <c r="D21" s="6" t="s">
        <v>201</v>
      </c>
      <c r="E21" s="12">
        <v>30</v>
      </c>
      <c r="F21" s="13">
        <v>4</v>
      </c>
      <c r="G21" s="13" t="s">
        <v>73</v>
      </c>
      <c r="H21" s="13" t="s">
        <v>73</v>
      </c>
      <c r="I21" s="13" t="s">
        <v>73</v>
      </c>
      <c r="J21" s="13" t="s">
        <v>73</v>
      </c>
      <c r="K21" s="13" t="s">
        <v>73</v>
      </c>
      <c r="L21" s="14">
        <f>IF($A21="","",COUNTIF(G21:K21,"x"))</f>
        <v>5</v>
      </c>
      <c r="M21" s="14">
        <f>IF($A21="","",L21*52)</f>
        <v>260</v>
      </c>
      <c r="N21" s="15">
        <f>IF($D21="","",IFERROR(VLOOKUP($D21,Romtyper,3,FALSE),""))</f>
        <v>0.3</v>
      </c>
      <c r="O21" s="16">
        <f>IF(OR($E21="",N21=""),"",ROUND($E21*N21+Riggtid,1))</f>
        <v>11</v>
      </c>
      <c r="P21" s="16">
        <f>IF(OR(O21="",M21=""),"",ROUND(O21*M21/60,1))</f>
        <v>47.7</v>
      </c>
      <c r="Q21" s="17">
        <f>IF(P21="","",ROUND(P21*Timekost,0))</f>
        <v>15952</v>
      </c>
      <c r="R21" s="5" t="s">
        <v>234</v>
      </c>
      <c r="S21" s="5" t="s">
        <v>87</v>
      </c>
      <c r="T21" s="5" t="s">
        <v>79</v>
      </c>
    </row>
    <row r="22" spans="1:20" x14ac:dyDescent="0.25">
      <c r="A22" s="5" t="s">
        <v>265</v>
      </c>
      <c r="B22" s="5" t="s">
        <v>266</v>
      </c>
      <c r="C22" s="5" t="s">
        <v>254</v>
      </c>
      <c r="D22" s="6" t="s">
        <v>206</v>
      </c>
      <c r="E22" s="12">
        <v>10</v>
      </c>
      <c r="F22" s="13">
        <v>4</v>
      </c>
      <c r="G22" s="13" t="s">
        <v>73</v>
      </c>
      <c r="H22" s="13" t="s">
        <v>73</v>
      </c>
      <c r="I22" s="13" t="s">
        <v>73</v>
      </c>
      <c r="J22" s="13" t="s">
        <v>73</v>
      </c>
      <c r="K22" s="13" t="s">
        <v>73</v>
      </c>
      <c r="L22" s="14">
        <f>IF($A22="","",COUNTIF(G22:K22,"x"))</f>
        <v>5</v>
      </c>
      <c r="M22" s="14">
        <f>IF($A22="","",L22*52)</f>
        <v>260</v>
      </c>
      <c r="N22" s="15">
        <f>IF($D22="","",IFERROR(VLOOKUP($D22,Romtyper,3,FALSE),""))</f>
        <v>0.67</v>
      </c>
      <c r="O22" s="16">
        <f>IF(OR($E22="",N22=""),"",ROUND($E22*N22+Riggtid,1))</f>
        <v>8.7</v>
      </c>
      <c r="P22" s="16">
        <f>IF(OR(O22="",M22=""),"",ROUND(O22*M22/60,1))</f>
        <v>37.7</v>
      </c>
      <c r="Q22" s="17">
        <f>IF(P22="","",ROUND(P22*Timekost,0))</f>
        <v>12608</v>
      </c>
      <c r="R22" s="5" t="s">
        <v>244</v>
      </c>
      <c r="S22" s="5" t="s">
        <v>87</v>
      </c>
      <c r="T22" s="5" t="s">
        <v>79</v>
      </c>
    </row>
    <row r="23" spans="1:20" x14ac:dyDescent="0.25">
      <c r="A23" s="5" t="s">
        <v>267</v>
      </c>
      <c r="B23" s="5" t="s">
        <v>268</v>
      </c>
      <c r="C23" s="5" t="s">
        <v>254</v>
      </c>
      <c r="D23" s="6" t="s">
        <v>204</v>
      </c>
      <c r="E23" s="12">
        <v>55</v>
      </c>
      <c r="F23" s="13">
        <v>3</v>
      </c>
      <c r="G23" s="13" t="s">
        <v>73</v>
      </c>
      <c r="H23" s="13" t="s">
        <v>73</v>
      </c>
      <c r="I23" s="13" t="s">
        <v>73</v>
      </c>
      <c r="J23" s="13" t="s">
        <v>73</v>
      </c>
      <c r="K23" s="13" t="s">
        <v>73</v>
      </c>
      <c r="L23" s="14">
        <f>IF($A23="","",COUNTIF(G23:K23,"x"))</f>
        <v>5</v>
      </c>
      <c r="M23" s="14">
        <f>IF($A23="","",L23*52)</f>
        <v>260</v>
      </c>
      <c r="N23" s="15">
        <f>IF($D23="","",IFERROR(VLOOKUP($D23,Romtyper,3,FALSE),""))</f>
        <v>0.15</v>
      </c>
      <c r="O23" s="16">
        <f>IF(OR($E23="",N23=""),"",ROUND($E23*N23+Riggtid,1))</f>
        <v>10.3</v>
      </c>
      <c r="P23" s="16">
        <f>IF(OR(O23="",M23=""),"",ROUND(O23*M23/60,1))</f>
        <v>44.6</v>
      </c>
      <c r="Q23" s="17">
        <f>IF(P23="","",ROUND(P23*Timekost,0))</f>
        <v>14915</v>
      </c>
      <c r="R23" s="5" t="s">
        <v>269</v>
      </c>
      <c r="S23" s="5" t="s">
        <v>87</v>
      </c>
      <c r="T23" s="5" t="s">
        <v>79</v>
      </c>
    </row>
    <row r="24" spans="1:20" x14ac:dyDescent="0.25">
      <c r="A24" s="5" t="s">
        <v>270</v>
      </c>
      <c r="B24" s="5" t="s">
        <v>214</v>
      </c>
      <c r="C24" s="5" t="s">
        <v>254</v>
      </c>
      <c r="D24" s="6" t="s">
        <v>214</v>
      </c>
      <c r="E24" s="12">
        <v>40</v>
      </c>
      <c r="F24" s="13">
        <v>2</v>
      </c>
      <c r="G24" s="13" t="s">
        <v>73</v>
      </c>
      <c r="H24" s="13"/>
      <c r="I24" s="13"/>
      <c r="J24" s="13"/>
      <c r="K24" s="13"/>
      <c r="L24" s="14">
        <f>IF($A24="","",COUNTIF(G24:K24,"x"))</f>
        <v>1</v>
      </c>
      <c r="M24" s="14">
        <f>IF($A24="","",L24*52)</f>
        <v>52</v>
      </c>
      <c r="N24" s="15">
        <f>IF($D24="","",IFERROR(VLOOKUP($D24,Romtyper,3,FALSE),""))</f>
        <v>0.17</v>
      </c>
      <c r="O24" s="16">
        <f>IF(OR($E24="",N24=""),"",ROUND($E24*N24+Riggtid,1))</f>
        <v>8.8</v>
      </c>
      <c r="P24" s="16">
        <f>IF(OR(O24="",M24=""),"",ROUND(O24*M24/60,1))</f>
        <v>7.6</v>
      </c>
      <c r="Q24" s="17">
        <f>IF(P24="","",ROUND(P24*Timekost,0))</f>
        <v>2542</v>
      </c>
      <c r="R24" s="5" t="s">
        <v>269</v>
      </c>
      <c r="S24" s="5" t="s">
        <v>87</v>
      </c>
      <c r="T24" s="5" t="s">
        <v>79</v>
      </c>
    </row>
    <row r="25" spans="1:20" x14ac:dyDescent="0.25">
      <c r="A25" s="5" t="s">
        <v>271</v>
      </c>
      <c r="B25" s="5" t="s">
        <v>215</v>
      </c>
      <c r="C25" s="5" t="s">
        <v>254</v>
      </c>
      <c r="D25" s="6" t="s">
        <v>215</v>
      </c>
      <c r="E25" s="12">
        <v>18</v>
      </c>
      <c r="F25" s="13">
        <v>1</v>
      </c>
      <c r="G25" s="13"/>
      <c r="H25" s="13"/>
      <c r="I25" s="13"/>
      <c r="J25" s="13"/>
      <c r="K25" s="13" t="s">
        <v>73</v>
      </c>
      <c r="L25" s="14">
        <f>IF($A25="","",COUNTIF(G25:K25,"x"))</f>
        <v>1</v>
      </c>
      <c r="M25" s="14">
        <f>IF($A25="","",L25*52)</f>
        <v>52</v>
      </c>
      <c r="N25" s="15">
        <f>IF($D25="","",IFERROR(VLOOKUP($D25,Romtyper,3,FALSE),""))</f>
        <v>0.17</v>
      </c>
      <c r="O25" s="16">
        <f>IF(OR($E25="",N25=""),"",ROUND($E25*N25+Riggtid,1))</f>
        <v>5.1</v>
      </c>
      <c r="P25" s="16">
        <f>IF(OR(O25="",M25=""),"",ROUND(O25*M25/60,1))</f>
        <v>4.4</v>
      </c>
      <c r="Q25" s="17">
        <f>IF(P25="","",ROUND(P25*Timekost,0))</f>
        <v>1471</v>
      </c>
      <c r="R25" s="5" t="s">
        <v>142</v>
      </c>
      <c r="S25" s="5" t="s">
        <v>87</v>
      </c>
      <c r="T25" s="5" t="s">
        <v>272</v>
      </c>
    </row>
    <row r="26" spans="1:20" x14ac:dyDescent="0.25">
      <c r="A26" s="5"/>
      <c r="B26" s="5"/>
      <c r="C26" s="5"/>
      <c r="D26" s="6"/>
      <c r="E26" s="12"/>
      <c r="F26" s="13"/>
      <c r="G26" s="13"/>
      <c r="H26" s="13"/>
      <c r="I26" s="13"/>
      <c r="J26" s="13"/>
      <c r="K26" s="13"/>
      <c r="L26" s="14">
        <f>IF($A26="","",COUNTIF(G26:K26,"x"))</f>
      </c>
      <c r="M26" s="14">
        <f>IF($A26="","",L26*52)</f>
      </c>
      <c r="N26" s="15">
        <f>IF($D26="","",IFERROR(VLOOKUP($D26,Romtyper,3,FALSE),""))</f>
      </c>
      <c r="O26" s="16">
        <f>IF(OR($E26="",N26=""),"",ROUND($E26*N26+Riggtid,1))</f>
      </c>
      <c r="P26" s="16">
        <f>IF(OR(O26="",M26=""),"",ROUND(O26*M26/60,1))</f>
      </c>
      <c r="Q26" s="17">
        <f>IF(P26="","",ROUND(P26*Timekost,0))</f>
      </c>
      <c r="R26" s="5"/>
      <c r="S26" s="5"/>
      <c r="T26" s="5"/>
    </row>
    <row r="27" spans="1:20" x14ac:dyDescent="0.25">
      <c r="A27" s="5"/>
      <c r="B27" s="5"/>
      <c r="C27" s="5"/>
      <c r="D27" s="6"/>
      <c r="E27" s="12"/>
      <c r="F27" s="13"/>
      <c r="G27" s="13"/>
      <c r="H27" s="13"/>
      <c r="I27" s="13"/>
      <c r="J27" s="13"/>
      <c r="K27" s="13"/>
      <c r="L27" s="14">
        <f>IF($A27="","",COUNTIF(G27:K27,"x"))</f>
      </c>
      <c r="M27" s="14">
        <f>IF($A27="","",L27*52)</f>
      </c>
      <c r="N27" s="15">
        <f>IF($D27="","",IFERROR(VLOOKUP($D27,Romtyper,3,FALSE),""))</f>
      </c>
      <c r="O27" s="16">
        <f>IF(OR($E27="",N27=""),"",ROUND($E27*N27+Riggtid,1))</f>
      </c>
      <c r="P27" s="16">
        <f>IF(OR(O27="",M27=""),"",ROUND(O27*M27/60,1))</f>
      </c>
      <c r="Q27" s="17">
        <f>IF(P27="","",ROUND(P27*Timekost,0))</f>
      </c>
      <c r="R27" s="5"/>
      <c r="S27" s="5"/>
      <c r="T27" s="5"/>
    </row>
    <row r="28" spans="1:20" x14ac:dyDescent="0.25">
      <c r="A28" s="5"/>
      <c r="B28" s="5"/>
      <c r="C28" s="5"/>
      <c r="D28" s="6"/>
      <c r="E28" s="12"/>
      <c r="F28" s="13"/>
      <c r="G28" s="13"/>
      <c r="H28" s="13"/>
      <c r="I28" s="13"/>
      <c r="J28" s="13"/>
      <c r="K28" s="13"/>
      <c r="L28" s="14">
        <f>IF($A28="","",COUNTIF(G28:K28,"x"))</f>
      </c>
      <c r="M28" s="14">
        <f>IF($A28="","",L28*52)</f>
      </c>
      <c r="N28" s="15">
        <f>IF($D28="","",IFERROR(VLOOKUP($D28,Romtyper,3,FALSE),""))</f>
      </c>
      <c r="O28" s="16">
        <f>IF(OR($E28="",N28=""),"",ROUND($E28*N28+Riggtid,1))</f>
      </c>
      <c r="P28" s="16">
        <f>IF(OR(O28="",M28=""),"",ROUND(O28*M28/60,1))</f>
      </c>
      <c r="Q28" s="17">
        <f>IF(P28="","",ROUND(P28*Timekost,0))</f>
      </c>
      <c r="R28" s="5"/>
      <c r="S28" s="5"/>
      <c r="T28" s="5"/>
    </row>
    <row r="29" spans="1:20" x14ac:dyDescent="0.25">
      <c r="A29" s="5"/>
      <c r="B29" s="5"/>
      <c r="C29" s="5"/>
      <c r="D29" s="6"/>
      <c r="E29" s="12"/>
      <c r="F29" s="13"/>
      <c r="G29" s="13"/>
      <c r="H29" s="13"/>
      <c r="I29" s="13"/>
      <c r="J29" s="13"/>
      <c r="K29" s="13"/>
      <c r="L29" s="14">
        <f>IF($A29="","",COUNTIF(G29:K29,"x"))</f>
      </c>
      <c r="M29" s="14">
        <f>IF($A29="","",L29*52)</f>
      </c>
      <c r="N29" s="15">
        <f>IF($D29="","",IFERROR(VLOOKUP($D29,Romtyper,3,FALSE),""))</f>
      </c>
      <c r="O29" s="16">
        <f>IF(OR($E29="",N29=""),"",ROUND($E29*N29+Riggtid,1))</f>
      </c>
      <c r="P29" s="16">
        <f>IF(OR(O29="",M29=""),"",ROUND(O29*M29/60,1))</f>
      </c>
      <c r="Q29" s="17">
        <f>IF(P29="","",ROUND(P29*Timekost,0))</f>
      </c>
      <c r="R29" s="5"/>
      <c r="S29" s="5"/>
      <c r="T29" s="5"/>
    </row>
    <row r="30" spans="1:20" x14ac:dyDescent="0.25">
      <c r="A30" s="5"/>
      <c r="B30" s="5"/>
      <c r="C30" s="5"/>
      <c r="D30" s="6"/>
      <c r="E30" s="12"/>
      <c r="F30" s="13"/>
      <c r="G30" s="13"/>
      <c r="H30" s="13"/>
      <c r="I30" s="13"/>
      <c r="J30" s="13"/>
      <c r="K30" s="13"/>
      <c r="L30" s="14">
        <f>IF($A30="","",COUNTIF(G30:K30,"x"))</f>
      </c>
      <c r="M30" s="14">
        <f>IF($A30="","",L30*52)</f>
      </c>
      <c r="N30" s="15">
        <f>IF($D30="","",IFERROR(VLOOKUP($D30,Romtyper,3,FALSE),""))</f>
      </c>
      <c r="O30" s="16">
        <f>IF(OR($E30="",N30=""),"",ROUND($E30*N30+Riggtid,1))</f>
      </c>
      <c r="P30" s="16">
        <f>IF(OR(O30="",M30=""),"",ROUND(O30*M30/60,1))</f>
      </c>
      <c r="Q30" s="17">
        <f>IF(P30="","",ROUND(P30*Timekost,0))</f>
      </c>
      <c r="R30" s="5"/>
      <c r="S30" s="5"/>
      <c r="T30" s="5"/>
    </row>
    <row r="31" spans="1:20" x14ac:dyDescent="0.25">
      <c r="A31" s="5"/>
      <c r="B31" s="5"/>
      <c r="C31" s="5"/>
      <c r="D31" s="6"/>
      <c r="E31" s="12"/>
      <c r="F31" s="13"/>
      <c r="G31" s="13"/>
      <c r="H31" s="13"/>
      <c r="I31" s="13"/>
      <c r="J31" s="13"/>
      <c r="K31" s="13"/>
      <c r="L31" s="14">
        <f>IF($A31="","",COUNTIF(G31:K31,"x"))</f>
      </c>
      <c r="M31" s="14">
        <f>IF($A31="","",L31*52)</f>
      </c>
      <c r="N31" s="15">
        <f>IF($D31="","",IFERROR(VLOOKUP($D31,Romtyper,3,FALSE),""))</f>
      </c>
      <c r="O31" s="16">
        <f>IF(OR($E31="",N31=""),"",ROUND($E31*N31+Riggtid,1))</f>
      </c>
      <c r="P31" s="16">
        <f>IF(OR(O31="",M31=""),"",ROUND(O31*M31/60,1))</f>
      </c>
      <c r="Q31" s="17">
        <f>IF(P31="","",ROUND(P31*Timekost,0))</f>
      </c>
      <c r="R31" s="5"/>
      <c r="S31" s="5"/>
      <c r="T31" s="5"/>
    </row>
    <row r="32" spans="1:20" x14ac:dyDescent="0.25">
      <c r="A32" s="5"/>
      <c r="B32" s="5"/>
      <c r="C32" s="5"/>
      <c r="D32" s="6"/>
      <c r="E32" s="12"/>
      <c r="F32" s="13"/>
      <c r="G32" s="13"/>
      <c r="H32" s="13"/>
      <c r="I32" s="13"/>
      <c r="J32" s="13"/>
      <c r="K32" s="13"/>
      <c r="L32" s="14">
        <f>IF($A32="","",COUNTIF(G32:K32,"x"))</f>
      </c>
      <c r="M32" s="14">
        <f>IF($A32="","",L32*52)</f>
      </c>
      <c r="N32" s="15">
        <f>IF($D32="","",IFERROR(VLOOKUP($D32,Romtyper,3,FALSE),""))</f>
      </c>
      <c r="O32" s="16">
        <f>IF(OR($E32="",N32=""),"",ROUND($E32*N32+Riggtid,1))</f>
      </c>
      <c r="P32" s="16">
        <f>IF(OR(O32="",M32=""),"",ROUND(O32*M32/60,1))</f>
      </c>
      <c r="Q32" s="17">
        <f>IF(P32="","",ROUND(P32*Timekost,0))</f>
      </c>
      <c r="R32" s="5"/>
      <c r="S32" s="5"/>
      <c r="T32" s="5"/>
    </row>
    <row r="33" spans="1:20" x14ac:dyDescent="0.25">
      <c r="A33" s="5"/>
      <c r="B33" s="5"/>
      <c r="C33" s="5"/>
      <c r="D33" s="6"/>
      <c r="E33" s="12"/>
      <c r="F33" s="13"/>
      <c r="G33" s="13"/>
      <c r="H33" s="13"/>
      <c r="I33" s="13"/>
      <c r="J33" s="13"/>
      <c r="K33" s="13"/>
      <c r="L33" s="14">
        <f>IF($A33="","",COUNTIF(G33:K33,"x"))</f>
      </c>
      <c r="M33" s="14">
        <f>IF($A33="","",L33*52)</f>
      </c>
      <c r="N33" s="15">
        <f>IF($D33="","",IFERROR(VLOOKUP($D33,Romtyper,3,FALSE),""))</f>
      </c>
      <c r="O33" s="16">
        <f>IF(OR($E33="",N33=""),"",ROUND($E33*N33+Riggtid,1))</f>
      </c>
      <c r="P33" s="16">
        <f>IF(OR(O33="",M33=""),"",ROUND(O33*M33/60,1))</f>
      </c>
      <c r="Q33" s="17">
        <f>IF(P33="","",ROUND(P33*Timekost,0))</f>
      </c>
      <c r="R33" s="5"/>
      <c r="S33" s="5"/>
      <c r="T33" s="5"/>
    </row>
    <row r="34" spans="1:20" x14ac:dyDescent="0.25">
      <c r="A34" s="5"/>
      <c r="B34" s="5"/>
      <c r="C34" s="5"/>
      <c r="D34" s="6"/>
      <c r="E34" s="12"/>
      <c r="F34" s="13"/>
      <c r="G34" s="13"/>
      <c r="H34" s="13"/>
      <c r="I34" s="13"/>
      <c r="J34" s="13"/>
      <c r="K34" s="13"/>
      <c r="L34" s="14">
        <f>IF($A34="","",COUNTIF(G34:K34,"x"))</f>
      </c>
      <c r="M34" s="14">
        <f>IF($A34="","",L34*52)</f>
      </c>
      <c r="N34" s="15">
        <f>IF($D34="","",IFERROR(VLOOKUP($D34,Romtyper,3,FALSE),""))</f>
      </c>
      <c r="O34" s="16">
        <f>IF(OR($E34="",N34=""),"",ROUND($E34*N34+Riggtid,1))</f>
      </c>
      <c r="P34" s="16">
        <f>IF(OR(O34="",M34=""),"",ROUND(O34*M34/60,1))</f>
      </c>
      <c r="Q34" s="17">
        <f>IF(P34="","",ROUND(P34*Timekost,0))</f>
      </c>
      <c r="R34" s="5"/>
      <c r="S34" s="5"/>
      <c r="T34" s="5"/>
    </row>
    <row r="35" spans="1:20" x14ac:dyDescent="0.25">
      <c r="A35" s="5"/>
      <c r="B35" s="5"/>
      <c r="C35" s="5"/>
      <c r="D35" s="6"/>
      <c r="E35" s="12"/>
      <c r="F35" s="13"/>
      <c r="G35" s="13"/>
      <c r="H35" s="13"/>
      <c r="I35" s="13"/>
      <c r="J35" s="13"/>
      <c r="K35" s="13"/>
      <c r="L35" s="14">
        <f>IF($A35="","",COUNTIF(G35:K35,"x"))</f>
      </c>
      <c r="M35" s="14">
        <f>IF($A35="","",L35*52)</f>
      </c>
      <c r="N35" s="15">
        <f>IF($D35="","",IFERROR(VLOOKUP($D35,Romtyper,3,FALSE),""))</f>
      </c>
      <c r="O35" s="16">
        <f>IF(OR($E35="",N35=""),"",ROUND($E35*N35+Riggtid,1))</f>
      </c>
      <c r="P35" s="16">
        <f>IF(OR(O35="",M35=""),"",ROUND(O35*M35/60,1))</f>
      </c>
      <c r="Q35" s="17">
        <f>IF(P35="","",ROUND(P35*Timekost,0))</f>
      </c>
      <c r="R35" s="5"/>
      <c r="S35" s="5"/>
      <c r="T35" s="5"/>
    </row>
    <row r="36" spans="1:20" x14ac:dyDescent="0.25">
      <c r="A36" s="5"/>
      <c r="B36" s="5"/>
      <c r="C36" s="5"/>
      <c r="D36" s="6"/>
      <c r="E36" s="12"/>
      <c r="F36" s="13"/>
      <c r="G36" s="13"/>
      <c r="H36" s="13"/>
      <c r="I36" s="13"/>
      <c r="J36" s="13"/>
      <c r="K36" s="13"/>
      <c r="L36" s="14">
        <f>IF($A36="","",COUNTIF(G36:K36,"x"))</f>
      </c>
      <c r="M36" s="14">
        <f>IF($A36="","",L36*52)</f>
      </c>
      <c r="N36" s="15">
        <f>IF($D36="","",IFERROR(VLOOKUP($D36,Romtyper,3,FALSE),""))</f>
      </c>
      <c r="O36" s="16">
        <f>IF(OR($E36="",N36=""),"",ROUND($E36*N36+Riggtid,1))</f>
      </c>
      <c r="P36" s="16">
        <f>IF(OR(O36="",M36=""),"",ROUND(O36*M36/60,1))</f>
      </c>
      <c r="Q36" s="17">
        <f>IF(P36="","",ROUND(P36*Timekost,0))</f>
      </c>
      <c r="R36" s="5"/>
      <c r="S36" s="5"/>
      <c r="T36" s="5"/>
    </row>
    <row r="37" spans="1:20" x14ac:dyDescent="0.25">
      <c r="A37" s="5"/>
      <c r="B37" s="5"/>
      <c r="C37" s="5"/>
      <c r="D37" s="6"/>
      <c r="E37" s="12"/>
      <c r="F37" s="13"/>
      <c r="G37" s="13"/>
      <c r="H37" s="13"/>
      <c r="I37" s="13"/>
      <c r="J37" s="13"/>
      <c r="K37" s="13"/>
      <c r="L37" s="14">
        <f>IF($A37="","",COUNTIF(G37:K37,"x"))</f>
      </c>
      <c r="M37" s="14">
        <f>IF($A37="","",L37*52)</f>
      </c>
      <c r="N37" s="15">
        <f>IF($D37="","",IFERROR(VLOOKUP($D37,Romtyper,3,FALSE),""))</f>
      </c>
      <c r="O37" s="16">
        <f>IF(OR($E37="",N37=""),"",ROUND($E37*N37+Riggtid,1))</f>
      </c>
      <c r="P37" s="16">
        <f>IF(OR(O37="",M37=""),"",ROUND(O37*M37/60,1))</f>
      </c>
      <c r="Q37" s="17">
        <f>IF(P37="","",ROUND(P37*Timekost,0))</f>
      </c>
      <c r="R37" s="5"/>
      <c r="S37" s="5"/>
      <c r="T37" s="5"/>
    </row>
    <row r="38" spans="1:20" x14ac:dyDescent="0.25">
      <c r="A38" s="5"/>
      <c r="B38" s="5"/>
      <c r="C38" s="5"/>
      <c r="D38" s="6"/>
      <c r="E38" s="12"/>
      <c r="F38" s="13"/>
      <c r="G38" s="13"/>
      <c r="H38" s="13"/>
      <c r="I38" s="13"/>
      <c r="J38" s="13"/>
      <c r="K38" s="13"/>
      <c r="L38" s="14">
        <f>IF($A38="","",COUNTIF(G38:K38,"x"))</f>
      </c>
      <c r="M38" s="14">
        <f>IF($A38="","",L38*52)</f>
      </c>
      <c r="N38" s="15">
        <f>IF($D38="","",IFERROR(VLOOKUP($D38,Romtyper,3,FALSE),""))</f>
      </c>
      <c r="O38" s="16">
        <f>IF(OR($E38="",N38=""),"",ROUND($E38*N38+Riggtid,1))</f>
      </c>
      <c r="P38" s="16">
        <f>IF(OR(O38="",M38=""),"",ROUND(O38*M38/60,1))</f>
      </c>
      <c r="Q38" s="17">
        <f>IF(P38="","",ROUND(P38*Timekost,0))</f>
      </c>
      <c r="R38" s="5"/>
      <c r="S38" s="5"/>
      <c r="T38" s="5"/>
    </row>
    <row r="39" spans="1:20" x14ac:dyDescent="0.25">
      <c r="A39" s="5"/>
      <c r="B39" s="5"/>
      <c r="C39" s="5"/>
      <c r="D39" s="6"/>
      <c r="E39" s="12"/>
      <c r="F39" s="13"/>
      <c r="G39" s="13"/>
      <c r="H39" s="13"/>
      <c r="I39" s="13"/>
      <c r="J39" s="13"/>
      <c r="K39" s="13"/>
      <c r="L39" s="14">
        <f>IF($A39="","",COUNTIF(G39:K39,"x"))</f>
      </c>
      <c r="M39" s="14">
        <f>IF($A39="","",L39*52)</f>
      </c>
      <c r="N39" s="15">
        <f>IF($D39="","",IFERROR(VLOOKUP($D39,Romtyper,3,FALSE),""))</f>
      </c>
      <c r="O39" s="16">
        <f>IF(OR($E39="",N39=""),"",ROUND($E39*N39+Riggtid,1))</f>
      </c>
      <c r="P39" s="16">
        <f>IF(OR(O39="",M39=""),"",ROUND(O39*M39/60,1))</f>
      </c>
      <c r="Q39" s="17">
        <f>IF(P39="","",ROUND(P39*Timekost,0))</f>
      </c>
      <c r="R39" s="5"/>
      <c r="S39" s="5"/>
      <c r="T39" s="5"/>
    </row>
    <row r="40" spans="1:20" x14ac:dyDescent="0.25">
      <c r="A40" s="5"/>
      <c r="B40" s="5"/>
      <c r="C40" s="5"/>
      <c r="D40" s="6"/>
      <c r="E40" s="12"/>
      <c r="F40" s="13"/>
      <c r="G40" s="13"/>
      <c r="H40" s="13"/>
      <c r="I40" s="13"/>
      <c r="J40" s="13"/>
      <c r="K40" s="13"/>
      <c r="L40" s="14">
        <f>IF($A40="","",COUNTIF(G40:K40,"x"))</f>
      </c>
      <c r="M40" s="14">
        <f>IF($A40="","",L40*52)</f>
      </c>
      <c r="N40" s="15">
        <f>IF($D40="","",IFERROR(VLOOKUP($D40,Romtyper,3,FALSE),""))</f>
      </c>
      <c r="O40" s="16">
        <f>IF(OR($E40="",N40=""),"",ROUND($E40*N40+Riggtid,1))</f>
      </c>
      <c r="P40" s="16">
        <f>IF(OR(O40="",M40=""),"",ROUND(O40*M40/60,1))</f>
      </c>
      <c r="Q40" s="17">
        <f>IF(P40="","",ROUND(P40*Timekost,0))</f>
      </c>
      <c r="R40" s="5"/>
      <c r="S40" s="5"/>
      <c r="T40" s="5"/>
    </row>
    <row r="41" spans="1:20" x14ac:dyDescent="0.25">
      <c r="A41" s="5"/>
      <c r="B41" s="5"/>
      <c r="C41" s="5"/>
      <c r="D41" s="6"/>
      <c r="E41" s="12"/>
      <c r="F41" s="13"/>
      <c r="G41" s="13"/>
      <c r="H41" s="13"/>
      <c r="I41" s="13"/>
      <c r="J41" s="13"/>
      <c r="K41" s="13"/>
      <c r="L41" s="14">
        <f>IF($A41="","",COUNTIF(G41:K41,"x"))</f>
      </c>
      <c r="M41" s="14">
        <f>IF($A41="","",L41*52)</f>
      </c>
      <c r="N41" s="15">
        <f>IF($D41="","",IFERROR(VLOOKUP($D41,Romtyper,3,FALSE),""))</f>
      </c>
      <c r="O41" s="16">
        <f>IF(OR($E41="",N41=""),"",ROUND($E41*N41+Riggtid,1))</f>
      </c>
      <c r="P41" s="16">
        <f>IF(OR(O41="",M41=""),"",ROUND(O41*M41/60,1))</f>
      </c>
      <c r="Q41" s="17">
        <f>IF(P41="","",ROUND(P41*Timekost,0))</f>
      </c>
      <c r="R41" s="5"/>
      <c r="S41" s="5"/>
      <c r="T41" s="5"/>
    </row>
    <row r="42" spans="1:20" x14ac:dyDescent="0.25">
      <c r="A42" s="5"/>
      <c r="B42" s="5"/>
      <c r="C42" s="5"/>
      <c r="D42" s="6"/>
      <c r="E42" s="12"/>
      <c r="F42" s="13"/>
      <c r="G42" s="13"/>
      <c r="H42" s="13"/>
      <c r="I42" s="13"/>
      <c r="J42" s="13"/>
      <c r="K42" s="13"/>
      <c r="L42" s="14">
        <f>IF($A42="","",COUNTIF(G42:K42,"x"))</f>
      </c>
      <c r="M42" s="14">
        <f>IF($A42="","",L42*52)</f>
      </c>
      <c r="N42" s="15">
        <f>IF($D42="","",IFERROR(VLOOKUP($D42,Romtyper,3,FALSE),""))</f>
      </c>
      <c r="O42" s="16">
        <f>IF(OR($E42="",N42=""),"",ROUND($E42*N42+Riggtid,1))</f>
      </c>
      <c r="P42" s="16">
        <f>IF(OR(O42="",M42=""),"",ROUND(O42*M42/60,1))</f>
      </c>
      <c r="Q42" s="17">
        <f>IF(P42="","",ROUND(P42*Timekost,0))</f>
      </c>
      <c r="R42" s="5"/>
      <c r="S42" s="5"/>
      <c r="T42" s="5"/>
    </row>
    <row r="43" spans="1:20" x14ac:dyDescent="0.25">
      <c r="A43" s="5"/>
      <c r="B43" s="5"/>
      <c r="C43" s="5"/>
      <c r="D43" s="6"/>
      <c r="E43" s="12"/>
      <c r="F43" s="13"/>
      <c r="G43" s="13"/>
      <c r="H43" s="13"/>
      <c r="I43" s="13"/>
      <c r="J43" s="13"/>
      <c r="K43" s="13"/>
      <c r="L43" s="14">
        <f>IF($A43="","",COUNTIF(G43:K43,"x"))</f>
      </c>
      <c r="M43" s="14">
        <f>IF($A43="","",L43*52)</f>
      </c>
      <c r="N43" s="15">
        <f>IF($D43="","",IFERROR(VLOOKUP($D43,Romtyper,3,FALSE),""))</f>
      </c>
      <c r="O43" s="16">
        <f>IF(OR($E43="",N43=""),"",ROUND($E43*N43+Riggtid,1))</f>
      </c>
      <c r="P43" s="16">
        <f>IF(OR(O43="",M43=""),"",ROUND(O43*M43/60,1))</f>
      </c>
      <c r="Q43" s="17">
        <f>IF(P43="","",ROUND(P43*Timekost,0))</f>
      </c>
      <c r="R43" s="5"/>
      <c r="S43" s="5"/>
      <c r="T43" s="5"/>
    </row>
    <row r="44" spans="1:20" x14ac:dyDescent="0.25">
      <c r="A44" s="5"/>
      <c r="B44" s="5"/>
      <c r="C44" s="5"/>
      <c r="D44" s="6"/>
      <c r="E44" s="12"/>
      <c r="F44" s="13"/>
      <c r="G44" s="13"/>
      <c r="H44" s="13"/>
      <c r="I44" s="13"/>
      <c r="J44" s="13"/>
      <c r="K44" s="13"/>
      <c r="L44" s="14">
        <f>IF($A44="","",COUNTIF(G44:K44,"x"))</f>
      </c>
      <c r="M44" s="14">
        <f>IF($A44="","",L44*52)</f>
      </c>
      <c r="N44" s="15">
        <f>IF($D44="","",IFERROR(VLOOKUP($D44,Romtyper,3,FALSE),""))</f>
      </c>
      <c r="O44" s="16">
        <f>IF(OR($E44="",N44=""),"",ROUND($E44*N44+Riggtid,1))</f>
      </c>
      <c r="P44" s="16">
        <f>IF(OR(O44="",M44=""),"",ROUND(O44*M44/60,1))</f>
      </c>
      <c r="Q44" s="17">
        <f>IF(P44="","",ROUND(P44*Timekost,0))</f>
      </c>
      <c r="R44" s="5"/>
      <c r="S44" s="5"/>
      <c r="T44" s="5"/>
    </row>
    <row r="45" spans="1:20" x14ac:dyDescent="0.25">
      <c r="A45" s="5"/>
      <c r="B45" s="5"/>
      <c r="C45" s="5"/>
      <c r="D45" s="6"/>
      <c r="E45" s="12"/>
      <c r="F45" s="13"/>
      <c r="G45" s="13"/>
      <c r="H45" s="13"/>
      <c r="I45" s="13"/>
      <c r="J45" s="13"/>
      <c r="K45" s="13"/>
      <c r="L45" s="14">
        <f>IF($A45="","",COUNTIF(G45:K45,"x"))</f>
      </c>
      <c r="M45" s="14">
        <f>IF($A45="","",L45*52)</f>
      </c>
      <c r="N45" s="15">
        <f>IF($D45="","",IFERROR(VLOOKUP($D45,Romtyper,3,FALSE),""))</f>
      </c>
      <c r="O45" s="16">
        <f>IF(OR($E45="",N45=""),"",ROUND($E45*N45+Riggtid,1))</f>
      </c>
      <c r="P45" s="16">
        <f>IF(OR(O45="",M45=""),"",ROUND(O45*M45/60,1))</f>
      </c>
      <c r="Q45" s="17">
        <f>IF(P45="","",ROUND(P45*Timekost,0))</f>
      </c>
      <c r="R45" s="5"/>
      <c r="S45" s="5"/>
      <c r="T45" s="5"/>
    </row>
    <row r="46" spans="1:20" x14ac:dyDescent="0.25">
      <c r="A46" s="5"/>
      <c r="B46" s="5"/>
      <c r="C46" s="5"/>
      <c r="D46" s="6"/>
      <c r="E46" s="12"/>
      <c r="F46" s="13"/>
      <c r="G46" s="13"/>
      <c r="H46" s="13"/>
      <c r="I46" s="13"/>
      <c r="J46" s="13"/>
      <c r="K46" s="13"/>
      <c r="L46" s="14">
        <f>IF($A46="","",COUNTIF(G46:K46,"x"))</f>
      </c>
      <c r="M46" s="14">
        <f>IF($A46="","",L46*52)</f>
      </c>
      <c r="N46" s="15">
        <f>IF($D46="","",IFERROR(VLOOKUP($D46,Romtyper,3,FALSE),""))</f>
      </c>
      <c r="O46" s="16">
        <f>IF(OR($E46="",N46=""),"",ROUND($E46*N46+Riggtid,1))</f>
      </c>
      <c r="P46" s="16">
        <f>IF(OR(O46="",M46=""),"",ROUND(O46*M46/60,1))</f>
      </c>
      <c r="Q46" s="17">
        <f>IF(P46="","",ROUND(P46*Timekost,0))</f>
      </c>
      <c r="R46" s="5"/>
      <c r="S46" s="5"/>
      <c r="T46" s="5"/>
    </row>
    <row r="47" spans="1:20" x14ac:dyDescent="0.25">
      <c r="A47" s="5"/>
      <c r="B47" s="5"/>
      <c r="C47" s="5"/>
      <c r="D47" s="6"/>
      <c r="E47" s="12"/>
      <c r="F47" s="13"/>
      <c r="G47" s="13"/>
      <c r="H47" s="13"/>
      <c r="I47" s="13"/>
      <c r="J47" s="13"/>
      <c r="K47" s="13"/>
      <c r="L47" s="14">
        <f>IF($A47="","",COUNTIF(G47:K47,"x"))</f>
      </c>
      <c r="M47" s="14">
        <f>IF($A47="","",L47*52)</f>
      </c>
      <c r="N47" s="15">
        <f>IF($D47="","",IFERROR(VLOOKUP($D47,Romtyper,3,FALSE),""))</f>
      </c>
      <c r="O47" s="16">
        <f>IF(OR($E47="",N47=""),"",ROUND($E47*N47+Riggtid,1))</f>
      </c>
      <c r="P47" s="16">
        <f>IF(OR(O47="",M47=""),"",ROUND(O47*M47/60,1))</f>
      </c>
      <c r="Q47" s="17">
        <f>IF(P47="","",ROUND(P47*Timekost,0))</f>
      </c>
      <c r="R47" s="5"/>
      <c r="S47" s="5"/>
      <c r="T47" s="5"/>
    </row>
    <row r="48" spans="1:20" x14ac:dyDescent="0.25">
      <c r="A48" s="5"/>
      <c r="B48" s="5"/>
      <c r="C48" s="5"/>
      <c r="D48" s="6"/>
      <c r="E48" s="12"/>
      <c r="F48" s="13"/>
      <c r="G48" s="13"/>
      <c r="H48" s="13"/>
      <c r="I48" s="13"/>
      <c r="J48" s="13"/>
      <c r="K48" s="13"/>
      <c r="L48" s="14">
        <f>IF($A48="","",COUNTIF(G48:K48,"x"))</f>
      </c>
      <c r="M48" s="14">
        <f>IF($A48="","",L48*52)</f>
      </c>
      <c r="N48" s="15">
        <f>IF($D48="","",IFERROR(VLOOKUP($D48,Romtyper,3,FALSE),""))</f>
      </c>
      <c r="O48" s="16">
        <f>IF(OR($E48="",N48=""),"",ROUND($E48*N48+Riggtid,1))</f>
      </c>
      <c r="P48" s="16">
        <f>IF(OR(O48="",M48=""),"",ROUND(O48*M48/60,1))</f>
      </c>
      <c r="Q48" s="17">
        <f>IF(P48="","",ROUND(P48*Timekost,0))</f>
      </c>
      <c r="R48" s="5"/>
      <c r="S48" s="5"/>
      <c r="T48" s="5"/>
    </row>
    <row r="49" spans="1:20" x14ac:dyDescent="0.25">
      <c r="A49" s="5"/>
      <c r="B49" s="5"/>
      <c r="C49" s="5"/>
      <c r="D49" s="6"/>
      <c r="E49" s="12"/>
      <c r="F49" s="13"/>
      <c r="G49" s="13"/>
      <c r="H49" s="13"/>
      <c r="I49" s="13"/>
      <c r="J49" s="13"/>
      <c r="K49" s="13"/>
      <c r="L49" s="14">
        <f>IF($A49="","",COUNTIF(G49:K49,"x"))</f>
      </c>
      <c r="M49" s="14">
        <f>IF($A49="","",L49*52)</f>
      </c>
      <c r="N49" s="15">
        <f>IF($D49="","",IFERROR(VLOOKUP($D49,Romtyper,3,FALSE),""))</f>
      </c>
      <c r="O49" s="16">
        <f>IF(OR($E49="",N49=""),"",ROUND($E49*N49+Riggtid,1))</f>
      </c>
      <c r="P49" s="16">
        <f>IF(OR(O49="",M49=""),"",ROUND(O49*M49/60,1))</f>
      </c>
      <c r="Q49" s="17">
        <f>IF(P49="","",ROUND(P49*Timekost,0))</f>
      </c>
      <c r="R49" s="5"/>
      <c r="S49" s="5"/>
      <c r="T49" s="5"/>
    </row>
    <row r="50" spans="1:20" x14ac:dyDescent="0.25">
      <c r="A50" s="5"/>
      <c r="B50" s="5"/>
      <c r="C50" s="5"/>
      <c r="D50" s="6"/>
      <c r="E50" s="12"/>
      <c r="F50" s="13"/>
      <c r="G50" s="13"/>
      <c r="H50" s="13"/>
      <c r="I50" s="13"/>
      <c r="J50" s="13"/>
      <c r="K50" s="13"/>
      <c r="L50" s="14">
        <f>IF($A50="","",COUNTIF(G50:K50,"x"))</f>
      </c>
      <c r="M50" s="14">
        <f>IF($A50="","",L50*52)</f>
      </c>
      <c r="N50" s="15">
        <f>IF($D50="","",IFERROR(VLOOKUP($D50,Romtyper,3,FALSE),""))</f>
      </c>
      <c r="O50" s="16">
        <f>IF(OR($E50="",N50=""),"",ROUND($E50*N50+Riggtid,1))</f>
      </c>
      <c r="P50" s="16">
        <f>IF(OR(O50="",M50=""),"",ROUND(O50*M50/60,1))</f>
      </c>
      <c r="Q50" s="17">
        <f>IF(P50="","",ROUND(P50*Timekost,0))</f>
      </c>
      <c r="R50" s="5"/>
      <c r="S50" s="5"/>
      <c r="T50" s="5"/>
    </row>
    <row r="51" spans="1:20" x14ac:dyDescent="0.25">
      <c r="A51" s="5"/>
      <c r="B51" s="5"/>
      <c r="C51" s="5"/>
      <c r="D51" s="6"/>
      <c r="E51" s="12"/>
      <c r="F51" s="13"/>
      <c r="G51" s="13"/>
      <c r="H51" s="13"/>
      <c r="I51" s="13"/>
      <c r="J51" s="13"/>
      <c r="K51" s="13"/>
      <c r="L51" s="14">
        <f>IF($A51="","",COUNTIF(G51:K51,"x"))</f>
      </c>
      <c r="M51" s="14">
        <f>IF($A51="","",L51*52)</f>
      </c>
      <c r="N51" s="15">
        <f>IF($D51="","",IFERROR(VLOOKUP($D51,Romtyper,3,FALSE),""))</f>
      </c>
      <c r="O51" s="16">
        <f>IF(OR($E51="",N51=""),"",ROUND($E51*N51+Riggtid,1))</f>
      </c>
      <c r="P51" s="16">
        <f>IF(OR(O51="",M51=""),"",ROUND(O51*M51/60,1))</f>
      </c>
      <c r="Q51" s="17">
        <f>IF(P51="","",ROUND(P51*Timekost,0))</f>
      </c>
      <c r="R51" s="5"/>
      <c r="S51" s="5"/>
      <c r="T51" s="5"/>
    </row>
    <row r="52" spans="1:20" x14ac:dyDescent="0.25">
      <c r="A52" s="5"/>
      <c r="B52" s="5"/>
      <c r="C52" s="5"/>
      <c r="D52" s="6"/>
      <c r="E52" s="12"/>
      <c r="F52" s="13"/>
      <c r="G52" s="13"/>
      <c r="H52" s="13"/>
      <c r="I52" s="13"/>
      <c r="J52" s="13"/>
      <c r="K52" s="13"/>
      <c r="L52" s="14">
        <f>IF($A52="","",COUNTIF(G52:K52,"x"))</f>
      </c>
      <c r="M52" s="14">
        <f>IF($A52="","",L52*52)</f>
      </c>
      <c r="N52" s="15">
        <f>IF($D52="","",IFERROR(VLOOKUP($D52,Romtyper,3,FALSE),""))</f>
      </c>
      <c r="O52" s="16">
        <f>IF(OR($E52="",N52=""),"",ROUND($E52*N52+Riggtid,1))</f>
      </c>
      <c r="P52" s="16">
        <f>IF(OR(O52="",M52=""),"",ROUND(O52*M52/60,1))</f>
      </c>
      <c r="Q52" s="17">
        <f>IF(P52="","",ROUND(P52*Timekost,0))</f>
      </c>
      <c r="R52" s="5"/>
      <c r="S52" s="5"/>
      <c r="T52" s="5"/>
    </row>
    <row r="53" spans="1:20" x14ac:dyDescent="0.25">
      <c r="A53" s="5"/>
      <c r="B53" s="5"/>
      <c r="C53" s="5"/>
      <c r="D53" s="6"/>
      <c r="E53" s="12"/>
      <c r="F53" s="13"/>
      <c r="G53" s="13"/>
      <c r="H53" s="13"/>
      <c r="I53" s="13"/>
      <c r="J53" s="13"/>
      <c r="K53" s="13"/>
      <c r="L53" s="14">
        <f>IF($A53="","",COUNTIF(G53:K53,"x"))</f>
      </c>
      <c r="M53" s="14">
        <f>IF($A53="","",L53*52)</f>
      </c>
      <c r="N53" s="15">
        <f>IF($D53="","",IFERROR(VLOOKUP($D53,Romtyper,3,FALSE),""))</f>
      </c>
      <c r="O53" s="16">
        <f>IF(OR($E53="",N53=""),"",ROUND($E53*N53+Riggtid,1))</f>
      </c>
      <c r="P53" s="16">
        <f>IF(OR(O53="",M53=""),"",ROUND(O53*M53/60,1))</f>
      </c>
      <c r="Q53" s="17">
        <f>IF(P53="","",ROUND(P53*Timekost,0))</f>
      </c>
      <c r="R53" s="5"/>
      <c r="S53" s="5"/>
      <c r="T53" s="5"/>
    </row>
    <row r="54" spans="1:20" x14ac:dyDescent="0.25">
      <c r="A54" s="5"/>
      <c r="B54" s="5"/>
      <c r="C54" s="5"/>
      <c r="D54" s="6"/>
      <c r="E54" s="12"/>
      <c r="F54" s="13"/>
      <c r="G54" s="13"/>
      <c r="H54" s="13"/>
      <c r="I54" s="13"/>
      <c r="J54" s="13"/>
      <c r="K54" s="13"/>
      <c r="L54" s="14">
        <f>IF($A54="","",COUNTIF(G54:K54,"x"))</f>
      </c>
      <c r="M54" s="14">
        <f>IF($A54="","",L54*52)</f>
      </c>
      <c r="N54" s="15">
        <f>IF($D54="","",IFERROR(VLOOKUP($D54,Romtyper,3,FALSE),""))</f>
      </c>
      <c r="O54" s="16">
        <f>IF(OR($E54="",N54=""),"",ROUND($E54*N54+Riggtid,1))</f>
      </c>
      <c r="P54" s="16">
        <f>IF(OR(O54="",M54=""),"",ROUND(O54*M54/60,1))</f>
      </c>
      <c r="Q54" s="17">
        <f>IF(P54="","",ROUND(P54*Timekost,0))</f>
      </c>
      <c r="R54" s="5"/>
      <c r="S54" s="5"/>
      <c r="T54" s="5"/>
    </row>
    <row r="55" spans="1:20" x14ac:dyDescent="0.25">
      <c r="A55" s="5"/>
      <c r="B55" s="5"/>
      <c r="C55" s="5"/>
      <c r="D55" s="6"/>
      <c r="E55" s="12"/>
      <c r="F55" s="13"/>
      <c r="G55" s="13"/>
      <c r="H55" s="13"/>
      <c r="I55" s="13"/>
      <c r="J55" s="13"/>
      <c r="K55" s="13"/>
      <c r="L55" s="14">
        <f>IF($A55="","",COUNTIF(G55:K55,"x"))</f>
      </c>
      <c r="M55" s="14">
        <f>IF($A55="","",L55*52)</f>
      </c>
      <c r="N55" s="15">
        <f>IF($D55="","",IFERROR(VLOOKUP($D55,Romtyper,3,FALSE),""))</f>
      </c>
      <c r="O55" s="16">
        <f>IF(OR($E55="",N55=""),"",ROUND($E55*N55+Riggtid,1))</f>
      </c>
      <c r="P55" s="16">
        <f>IF(OR(O55="",M55=""),"",ROUND(O55*M55/60,1))</f>
      </c>
      <c r="Q55" s="17">
        <f>IF(P55="","",ROUND(P55*Timekost,0))</f>
      </c>
      <c r="R55" s="5"/>
      <c r="S55" s="5"/>
      <c r="T55" s="5"/>
    </row>
    <row r="56" spans="1:20" x14ac:dyDescent="0.25">
      <c r="A56" s="5"/>
      <c r="B56" s="5"/>
      <c r="C56" s="5"/>
      <c r="D56" s="6"/>
      <c r="E56" s="12"/>
      <c r="F56" s="13"/>
      <c r="G56" s="13"/>
      <c r="H56" s="13"/>
      <c r="I56" s="13"/>
      <c r="J56" s="13"/>
      <c r="K56" s="13"/>
      <c r="L56" s="14">
        <f>IF($A56="","",COUNTIF(G56:K56,"x"))</f>
      </c>
      <c r="M56" s="14">
        <f>IF($A56="","",L56*52)</f>
      </c>
      <c r="N56" s="15">
        <f>IF($D56="","",IFERROR(VLOOKUP($D56,Romtyper,3,FALSE),""))</f>
      </c>
      <c r="O56" s="16">
        <f>IF(OR($E56="",N56=""),"",ROUND($E56*N56+Riggtid,1))</f>
      </c>
      <c r="P56" s="16">
        <f>IF(OR(O56="",M56=""),"",ROUND(O56*M56/60,1))</f>
      </c>
      <c r="Q56" s="17">
        <f>IF(P56="","",ROUND(P56*Timekost,0))</f>
      </c>
      <c r="R56" s="5"/>
      <c r="S56" s="5"/>
      <c r="T56" s="5"/>
    </row>
    <row r="57" spans="1:20" x14ac:dyDescent="0.25">
      <c r="A57" s="5"/>
      <c r="B57" s="5"/>
      <c r="C57" s="5"/>
      <c r="D57" s="6"/>
      <c r="E57" s="12"/>
      <c r="F57" s="13"/>
      <c r="G57" s="13"/>
      <c r="H57" s="13"/>
      <c r="I57" s="13"/>
      <c r="J57" s="13"/>
      <c r="K57" s="13"/>
      <c r="L57" s="14">
        <f>IF($A57="","",COUNTIF(G57:K57,"x"))</f>
      </c>
      <c r="M57" s="14">
        <f>IF($A57="","",L57*52)</f>
      </c>
      <c r="N57" s="15">
        <f>IF($D57="","",IFERROR(VLOOKUP($D57,Romtyper,3,FALSE),""))</f>
      </c>
      <c r="O57" s="16">
        <f>IF(OR($E57="",N57=""),"",ROUND($E57*N57+Riggtid,1))</f>
      </c>
      <c r="P57" s="16">
        <f>IF(OR(O57="",M57=""),"",ROUND(O57*M57/60,1))</f>
      </c>
      <c r="Q57" s="17">
        <f>IF(P57="","",ROUND(P57*Timekost,0))</f>
      </c>
      <c r="R57" s="5"/>
      <c r="S57" s="5"/>
      <c r="T57" s="5"/>
    </row>
    <row r="58" spans="1:20" x14ac:dyDescent="0.25">
      <c r="A58" s="5"/>
      <c r="B58" s="5"/>
      <c r="C58" s="5"/>
      <c r="D58" s="6"/>
      <c r="E58" s="12"/>
      <c r="F58" s="13"/>
      <c r="G58" s="13"/>
      <c r="H58" s="13"/>
      <c r="I58" s="13"/>
      <c r="J58" s="13"/>
      <c r="K58" s="13"/>
      <c r="L58" s="14">
        <f>IF($A58="","",COUNTIF(G58:K58,"x"))</f>
      </c>
      <c r="M58" s="14">
        <f>IF($A58="","",L58*52)</f>
      </c>
      <c r="N58" s="15">
        <f>IF($D58="","",IFERROR(VLOOKUP($D58,Romtyper,3,FALSE),""))</f>
      </c>
      <c r="O58" s="16">
        <f>IF(OR($E58="",N58=""),"",ROUND($E58*N58+Riggtid,1))</f>
      </c>
      <c r="P58" s="16">
        <f>IF(OR(O58="",M58=""),"",ROUND(O58*M58/60,1))</f>
      </c>
      <c r="Q58" s="17">
        <f>IF(P58="","",ROUND(P58*Timekost,0))</f>
      </c>
      <c r="R58" s="5"/>
      <c r="S58" s="5"/>
      <c r="T58" s="5"/>
    </row>
    <row r="59" spans="1:20" x14ac:dyDescent="0.25">
      <c r="A59" s="5"/>
      <c r="B59" s="5"/>
      <c r="C59" s="5"/>
      <c r="D59" s="6"/>
      <c r="E59" s="12"/>
      <c r="F59" s="13"/>
      <c r="G59" s="13"/>
      <c r="H59" s="13"/>
      <c r="I59" s="13"/>
      <c r="J59" s="13"/>
      <c r="K59" s="13"/>
      <c r="L59" s="14">
        <f>IF($A59="","",COUNTIF(G59:K59,"x"))</f>
      </c>
      <c r="M59" s="14">
        <f>IF($A59="","",L59*52)</f>
      </c>
      <c r="N59" s="15">
        <f>IF($D59="","",IFERROR(VLOOKUP($D59,Romtyper,3,FALSE),""))</f>
      </c>
      <c r="O59" s="16">
        <f>IF(OR($E59="",N59=""),"",ROUND($E59*N59+Riggtid,1))</f>
      </c>
      <c r="P59" s="16">
        <f>IF(OR(O59="",M59=""),"",ROUND(O59*M59/60,1))</f>
      </c>
      <c r="Q59" s="17">
        <f>IF(P59="","",ROUND(P59*Timekost,0))</f>
      </c>
      <c r="R59" s="5"/>
      <c r="S59" s="5"/>
      <c r="T59" s="5"/>
    </row>
    <row r="60" spans="1:20" x14ac:dyDescent="0.25">
      <c r="A60" s="5"/>
      <c r="B60" s="5"/>
      <c r="C60" s="5"/>
      <c r="D60" s="6"/>
      <c r="E60" s="12"/>
      <c r="F60" s="13"/>
      <c r="G60" s="13"/>
      <c r="H60" s="13"/>
      <c r="I60" s="13"/>
      <c r="J60" s="13"/>
      <c r="K60" s="13"/>
      <c r="L60" s="14">
        <f>IF($A60="","",COUNTIF(G60:K60,"x"))</f>
      </c>
      <c r="M60" s="14">
        <f>IF($A60="","",L60*52)</f>
      </c>
      <c r="N60" s="15">
        <f>IF($D60="","",IFERROR(VLOOKUP($D60,Romtyper,3,FALSE),""))</f>
      </c>
      <c r="O60" s="16">
        <f>IF(OR($E60="",N60=""),"",ROUND($E60*N60+Riggtid,1))</f>
      </c>
      <c r="P60" s="16">
        <f>IF(OR(O60="",M60=""),"",ROUND(O60*M60/60,1))</f>
      </c>
      <c r="Q60" s="17">
        <f>IF(P60="","",ROUND(P60*Timekost,0))</f>
      </c>
      <c r="R60" s="5"/>
      <c r="S60" s="5"/>
      <c r="T60" s="5"/>
    </row>
    <row r="61" spans="1:20" x14ac:dyDescent="0.25">
      <c r="A61" s="5"/>
      <c r="B61" s="5"/>
      <c r="C61" s="5"/>
      <c r="D61" s="6"/>
      <c r="E61" s="12"/>
      <c r="F61" s="13"/>
      <c r="G61" s="13"/>
      <c r="H61" s="13"/>
      <c r="I61" s="13"/>
      <c r="J61" s="13"/>
      <c r="K61" s="13"/>
      <c r="L61" s="14">
        <f>IF($A61="","",COUNTIF(G61:K61,"x"))</f>
      </c>
      <c r="M61" s="14">
        <f>IF($A61="","",L61*52)</f>
      </c>
      <c r="N61" s="15">
        <f>IF($D61="","",IFERROR(VLOOKUP($D61,Romtyper,3,FALSE),""))</f>
      </c>
      <c r="O61" s="16">
        <f>IF(OR($E61="",N61=""),"",ROUND($E61*N61+Riggtid,1))</f>
      </c>
      <c r="P61" s="16">
        <f>IF(OR(O61="",M61=""),"",ROUND(O61*M61/60,1))</f>
      </c>
      <c r="Q61" s="17">
        <f>IF(P61="","",ROUND(P61*Timekost,0))</f>
      </c>
      <c r="R61" s="5"/>
      <c r="S61" s="5"/>
      <c r="T61" s="5"/>
    </row>
    <row r="62" spans="1:20" x14ac:dyDescent="0.25">
      <c r="A62" s="5"/>
      <c r="B62" s="5"/>
      <c r="C62" s="5"/>
      <c r="D62" s="6"/>
      <c r="E62" s="12"/>
      <c r="F62" s="13"/>
      <c r="G62" s="13"/>
      <c r="H62" s="13"/>
      <c r="I62" s="13"/>
      <c r="J62" s="13"/>
      <c r="K62" s="13"/>
      <c r="L62" s="14">
        <f>IF($A62="","",COUNTIF(G62:K62,"x"))</f>
      </c>
      <c r="M62" s="14">
        <f>IF($A62="","",L62*52)</f>
      </c>
      <c r="N62" s="15">
        <f>IF($D62="","",IFERROR(VLOOKUP($D62,Romtyper,3,FALSE),""))</f>
      </c>
      <c r="O62" s="16">
        <f>IF(OR($E62="",N62=""),"",ROUND($E62*N62+Riggtid,1))</f>
      </c>
      <c r="P62" s="16">
        <f>IF(OR(O62="",M62=""),"",ROUND(O62*M62/60,1))</f>
      </c>
      <c r="Q62" s="17">
        <f>IF(P62="","",ROUND(P62*Timekost,0))</f>
      </c>
      <c r="R62" s="5"/>
      <c r="S62" s="5"/>
      <c r="T62" s="5"/>
    </row>
    <row r="63" spans="1:20" x14ac:dyDescent="0.25">
      <c r="A63" s="5"/>
      <c r="B63" s="5"/>
      <c r="C63" s="5"/>
      <c r="D63" s="6"/>
      <c r="E63" s="12"/>
      <c r="F63" s="13"/>
      <c r="G63" s="13"/>
      <c r="H63" s="13"/>
      <c r="I63" s="13"/>
      <c r="J63" s="13"/>
      <c r="K63" s="13"/>
      <c r="L63" s="14">
        <f>IF($A63="","",COUNTIF(G63:K63,"x"))</f>
      </c>
      <c r="M63" s="14">
        <f>IF($A63="","",L63*52)</f>
      </c>
      <c r="N63" s="15">
        <f>IF($D63="","",IFERROR(VLOOKUP($D63,Romtyper,3,FALSE),""))</f>
      </c>
      <c r="O63" s="16">
        <f>IF(OR($E63="",N63=""),"",ROUND($E63*N63+Riggtid,1))</f>
      </c>
      <c r="P63" s="16">
        <f>IF(OR(O63="",M63=""),"",ROUND(O63*M63/60,1))</f>
      </c>
      <c r="Q63" s="17">
        <f>IF(P63="","",ROUND(P63*Timekost,0))</f>
      </c>
      <c r="R63" s="5"/>
      <c r="S63" s="5"/>
      <c r="T63" s="5"/>
    </row>
    <row r="64" spans="1:20" x14ac:dyDescent="0.25">
      <c r="A64" s="5"/>
      <c r="B64" s="5"/>
      <c r="C64" s="5"/>
      <c r="D64" s="6"/>
      <c r="E64" s="12"/>
      <c r="F64" s="13"/>
      <c r="G64" s="13"/>
      <c r="H64" s="13"/>
      <c r="I64" s="13"/>
      <c r="J64" s="13"/>
      <c r="K64" s="13"/>
      <c r="L64" s="14">
        <f>IF($A64="","",COUNTIF(G64:K64,"x"))</f>
      </c>
      <c r="M64" s="14">
        <f>IF($A64="","",L64*52)</f>
      </c>
      <c r="N64" s="15">
        <f>IF($D64="","",IFERROR(VLOOKUP($D64,Romtyper,3,FALSE),""))</f>
      </c>
      <c r="O64" s="16">
        <f>IF(OR($E64="",N64=""),"",ROUND($E64*N64+Riggtid,1))</f>
      </c>
      <c r="P64" s="16">
        <f>IF(OR(O64="",M64=""),"",ROUND(O64*M64/60,1))</f>
      </c>
      <c r="Q64" s="17">
        <f>IF(P64="","",ROUND(P64*Timekost,0))</f>
      </c>
      <c r="R64" s="5"/>
      <c r="S64" s="5"/>
      <c r="T64" s="5"/>
    </row>
    <row r="65" spans="1:20" x14ac:dyDescent="0.25">
      <c r="A65" s="5"/>
      <c r="B65" s="5"/>
      <c r="C65" s="5"/>
      <c r="D65" s="6"/>
      <c r="E65" s="12"/>
      <c r="F65" s="13"/>
      <c r="G65" s="13"/>
      <c r="H65" s="13"/>
      <c r="I65" s="13"/>
      <c r="J65" s="13"/>
      <c r="K65" s="13"/>
      <c r="L65" s="14">
        <f>IF($A65="","",COUNTIF(G65:K65,"x"))</f>
      </c>
      <c r="M65" s="14">
        <f>IF($A65="","",L65*52)</f>
      </c>
      <c r="N65" s="15">
        <f>IF($D65="","",IFERROR(VLOOKUP($D65,Romtyper,3,FALSE),""))</f>
      </c>
      <c r="O65" s="16">
        <f>IF(OR($E65="",N65=""),"",ROUND($E65*N65+Riggtid,1))</f>
      </c>
      <c r="P65" s="16">
        <f>IF(OR(O65="",M65=""),"",ROUND(O65*M65/60,1))</f>
      </c>
      <c r="Q65" s="17">
        <f>IF(P65="","",ROUND(P65*Timekost,0))</f>
      </c>
      <c r="R65" s="5"/>
      <c r="S65" s="5"/>
      <c r="T65" s="5"/>
    </row>
    <row r="66" spans="1:20" x14ac:dyDescent="0.25">
      <c r="A66" s="5"/>
      <c r="B66" s="5"/>
      <c r="C66" s="5"/>
      <c r="D66" s="6"/>
      <c r="E66" s="12"/>
      <c r="F66" s="13"/>
      <c r="G66" s="13"/>
      <c r="H66" s="13"/>
      <c r="I66" s="13"/>
      <c r="J66" s="13"/>
      <c r="K66" s="13"/>
      <c r="L66" s="14">
        <f>IF($A66="","",COUNTIF(G66:K66,"x"))</f>
      </c>
      <c r="M66" s="14">
        <f>IF($A66="","",L66*52)</f>
      </c>
      <c r="N66" s="15">
        <f>IF($D66="","",IFERROR(VLOOKUP($D66,Romtyper,3,FALSE),""))</f>
      </c>
      <c r="O66" s="16">
        <f>IF(OR($E66="",N66=""),"",ROUND($E66*N66+Riggtid,1))</f>
      </c>
      <c r="P66" s="16">
        <f>IF(OR(O66="",M66=""),"",ROUND(O66*M66/60,1))</f>
      </c>
      <c r="Q66" s="17">
        <f>IF(P66="","",ROUND(P66*Timekost,0))</f>
      </c>
      <c r="R66" s="5"/>
      <c r="S66" s="5"/>
      <c r="T66" s="5"/>
    </row>
    <row r="67" spans="1:20" x14ac:dyDescent="0.25">
      <c r="A67" s="5"/>
      <c r="B67" s="5"/>
      <c r="C67" s="5"/>
      <c r="D67" s="6"/>
      <c r="E67" s="12"/>
      <c r="F67" s="13"/>
      <c r="G67" s="13"/>
      <c r="H67" s="13"/>
      <c r="I67" s="13"/>
      <c r="J67" s="13"/>
      <c r="K67" s="13"/>
      <c r="L67" s="14">
        <f>IF($A67="","",COUNTIF(G67:K67,"x"))</f>
      </c>
      <c r="M67" s="14">
        <f>IF($A67="","",L67*52)</f>
      </c>
      <c r="N67" s="15">
        <f>IF($D67="","",IFERROR(VLOOKUP($D67,Romtyper,3,FALSE),""))</f>
      </c>
      <c r="O67" s="16">
        <f>IF(OR($E67="",N67=""),"",ROUND($E67*N67+Riggtid,1))</f>
      </c>
      <c r="P67" s="16">
        <f>IF(OR(O67="",M67=""),"",ROUND(O67*M67/60,1))</f>
      </c>
      <c r="Q67" s="17">
        <f>IF(P67="","",ROUND(P67*Timekost,0))</f>
      </c>
      <c r="R67" s="5"/>
      <c r="S67" s="5"/>
      <c r="T67" s="5"/>
    </row>
    <row r="68" spans="1:20" x14ac:dyDescent="0.25">
      <c r="A68" s="5"/>
      <c r="B68" s="5"/>
      <c r="C68" s="5"/>
      <c r="D68" s="6"/>
      <c r="E68" s="12"/>
      <c r="F68" s="13"/>
      <c r="G68" s="13"/>
      <c r="H68" s="13"/>
      <c r="I68" s="13"/>
      <c r="J68" s="13"/>
      <c r="K68" s="13"/>
      <c r="L68" s="14">
        <f>IF($A68="","",COUNTIF(G68:K68,"x"))</f>
      </c>
      <c r="M68" s="14">
        <f>IF($A68="","",L68*52)</f>
      </c>
      <c r="N68" s="15">
        <f>IF($D68="","",IFERROR(VLOOKUP($D68,Romtyper,3,FALSE),""))</f>
      </c>
      <c r="O68" s="16">
        <f>IF(OR($E68="",N68=""),"",ROUND($E68*N68+Riggtid,1))</f>
      </c>
      <c r="P68" s="16">
        <f>IF(OR(O68="",M68=""),"",ROUND(O68*M68/60,1))</f>
      </c>
      <c r="Q68" s="17">
        <f>IF(P68="","",ROUND(P68*Timekost,0))</f>
      </c>
      <c r="R68" s="5"/>
      <c r="S68" s="5"/>
      <c r="T68" s="5"/>
    </row>
    <row r="69" spans="1:20" x14ac:dyDescent="0.25">
      <c r="A69" s="5"/>
      <c r="B69" s="5"/>
      <c r="C69" s="5"/>
      <c r="D69" s="6"/>
      <c r="E69" s="12"/>
      <c r="F69" s="13"/>
      <c r="G69" s="13"/>
      <c r="H69" s="13"/>
      <c r="I69" s="13"/>
      <c r="J69" s="13"/>
      <c r="K69" s="13"/>
      <c r="L69" s="14">
        <f>IF($A69="","",COUNTIF(G69:K69,"x"))</f>
      </c>
      <c r="M69" s="14">
        <f>IF($A69="","",L69*52)</f>
      </c>
      <c r="N69" s="15">
        <f>IF($D69="","",IFERROR(VLOOKUP($D69,Romtyper,3,FALSE),""))</f>
      </c>
      <c r="O69" s="16">
        <f>IF(OR($E69="",N69=""),"",ROUND($E69*N69+Riggtid,1))</f>
      </c>
      <c r="P69" s="16">
        <f>IF(OR(O69="",M69=""),"",ROUND(O69*M69/60,1))</f>
      </c>
      <c r="Q69" s="17">
        <f>IF(P69="","",ROUND(P69*Timekost,0))</f>
      </c>
      <c r="R69" s="5"/>
      <c r="S69" s="5"/>
      <c r="T69" s="5"/>
    </row>
    <row r="70" spans="1:20" x14ac:dyDescent="0.25">
      <c r="A70" s="5"/>
      <c r="B70" s="5"/>
      <c r="C70" s="5"/>
      <c r="D70" s="6"/>
      <c r="E70" s="12"/>
      <c r="F70" s="13"/>
      <c r="G70" s="13"/>
      <c r="H70" s="13"/>
      <c r="I70" s="13"/>
      <c r="J70" s="13"/>
      <c r="K70" s="13"/>
      <c r="L70" s="14">
        <f>IF($A70="","",COUNTIF(G70:K70,"x"))</f>
      </c>
      <c r="M70" s="14">
        <f>IF($A70="","",L70*52)</f>
      </c>
      <c r="N70" s="15">
        <f>IF($D70="","",IFERROR(VLOOKUP($D70,Romtyper,3,FALSE),""))</f>
      </c>
      <c r="O70" s="16">
        <f>IF(OR($E70="",N70=""),"",ROUND($E70*N70+Riggtid,1))</f>
      </c>
      <c r="P70" s="16">
        <f>IF(OR(O70="",M70=""),"",ROUND(O70*M70/60,1))</f>
      </c>
      <c r="Q70" s="17">
        <f>IF(P70="","",ROUND(P70*Timekost,0))</f>
      </c>
      <c r="R70" s="5"/>
      <c r="S70" s="5"/>
      <c r="T70" s="5"/>
    </row>
    <row r="71" spans="1:20" x14ac:dyDescent="0.25">
      <c r="A71" s="5"/>
      <c r="B71" s="5"/>
      <c r="C71" s="5"/>
      <c r="D71" s="6"/>
      <c r="E71" s="12"/>
      <c r="F71" s="13"/>
      <c r="G71" s="13"/>
      <c r="H71" s="13"/>
      <c r="I71" s="13"/>
      <c r="J71" s="13"/>
      <c r="K71" s="13"/>
      <c r="L71" s="14">
        <f>IF($A71="","",COUNTIF(G71:K71,"x"))</f>
      </c>
      <c r="M71" s="14">
        <f>IF($A71="","",L71*52)</f>
      </c>
      <c r="N71" s="15">
        <f>IF($D71="","",IFERROR(VLOOKUP($D71,Romtyper,3,FALSE),""))</f>
      </c>
      <c r="O71" s="16">
        <f>IF(OR($E71="",N71=""),"",ROUND($E71*N71+Riggtid,1))</f>
      </c>
      <c r="P71" s="16">
        <f>IF(OR(O71="",M71=""),"",ROUND(O71*M71/60,1))</f>
      </c>
      <c r="Q71" s="17">
        <f>IF(P71="","",ROUND(P71*Timekost,0))</f>
      </c>
      <c r="R71" s="5"/>
      <c r="S71" s="5"/>
      <c r="T71" s="5"/>
    </row>
    <row r="72" spans="1:20" x14ac:dyDescent="0.25">
      <c r="A72" s="5"/>
      <c r="B72" s="5"/>
      <c r="C72" s="5"/>
      <c r="D72" s="6"/>
      <c r="E72" s="12"/>
      <c r="F72" s="13"/>
      <c r="G72" s="13"/>
      <c r="H72" s="13"/>
      <c r="I72" s="13"/>
      <c r="J72" s="13"/>
      <c r="K72" s="13"/>
      <c r="L72" s="14">
        <f>IF($A72="","",COUNTIF(G72:K72,"x"))</f>
      </c>
      <c r="M72" s="14">
        <f>IF($A72="","",L72*52)</f>
      </c>
      <c r="N72" s="15">
        <f>IF($D72="","",IFERROR(VLOOKUP($D72,Romtyper,3,FALSE),""))</f>
      </c>
      <c r="O72" s="16">
        <f>IF(OR($E72="",N72=""),"",ROUND($E72*N72+Riggtid,1))</f>
      </c>
      <c r="P72" s="16">
        <f>IF(OR(O72="",M72=""),"",ROUND(O72*M72/60,1))</f>
      </c>
      <c r="Q72" s="17">
        <f>IF(P72="","",ROUND(P72*Timekost,0))</f>
      </c>
      <c r="R72" s="5"/>
      <c r="S72" s="5"/>
      <c r="T72" s="5"/>
    </row>
    <row r="73" spans="1:20" x14ac:dyDescent="0.25">
      <c r="A73" s="5"/>
      <c r="B73" s="5"/>
      <c r="C73" s="5"/>
      <c r="D73" s="6"/>
      <c r="E73" s="12"/>
      <c r="F73" s="13"/>
      <c r="G73" s="13"/>
      <c r="H73" s="13"/>
      <c r="I73" s="13"/>
      <c r="J73" s="13"/>
      <c r="K73" s="13"/>
      <c r="L73" s="14">
        <f>IF($A73="","",COUNTIF(G73:K73,"x"))</f>
      </c>
      <c r="M73" s="14">
        <f>IF($A73="","",L73*52)</f>
      </c>
      <c r="N73" s="15">
        <f>IF($D73="","",IFERROR(VLOOKUP($D73,Romtyper,3,FALSE),""))</f>
      </c>
      <c r="O73" s="16">
        <f>IF(OR($E73="",N73=""),"",ROUND($E73*N73+Riggtid,1))</f>
      </c>
      <c r="P73" s="16">
        <f>IF(OR(O73="",M73=""),"",ROUND(O73*M73/60,1))</f>
      </c>
      <c r="Q73" s="17">
        <f>IF(P73="","",ROUND(P73*Timekost,0))</f>
      </c>
      <c r="R73" s="5"/>
      <c r="S73" s="5"/>
      <c r="T73" s="5"/>
    </row>
    <row r="74" spans="1:20" x14ac:dyDescent="0.25">
      <c r="A74" s="5"/>
      <c r="B74" s="5"/>
      <c r="C74" s="5"/>
      <c r="D74" s="6"/>
      <c r="E74" s="12"/>
      <c r="F74" s="13"/>
      <c r="G74" s="13"/>
      <c r="H74" s="13"/>
      <c r="I74" s="13"/>
      <c r="J74" s="13"/>
      <c r="K74" s="13"/>
      <c r="L74" s="14">
        <f>IF($A74="","",COUNTIF(G74:K74,"x"))</f>
      </c>
      <c r="M74" s="14">
        <f>IF($A74="","",L74*52)</f>
      </c>
      <c r="N74" s="15">
        <f>IF($D74="","",IFERROR(VLOOKUP($D74,Romtyper,3,FALSE),""))</f>
      </c>
      <c r="O74" s="16">
        <f>IF(OR($E74="",N74=""),"",ROUND($E74*N74+Riggtid,1))</f>
      </c>
      <c r="P74" s="16">
        <f>IF(OR(O74="",M74=""),"",ROUND(O74*M74/60,1))</f>
      </c>
      <c r="Q74" s="17">
        <f>IF(P74="","",ROUND(P74*Timekost,0))</f>
      </c>
      <c r="R74" s="5"/>
      <c r="S74" s="5"/>
      <c r="T74" s="5"/>
    </row>
    <row r="75" spans="1:20" x14ac:dyDescent="0.25">
      <c r="A75" s="5"/>
      <c r="B75" s="5"/>
      <c r="C75" s="5"/>
      <c r="D75" s="6"/>
      <c r="E75" s="12"/>
      <c r="F75" s="13"/>
      <c r="G75" s="13"/>
      <c r="H75" s="13"/>
      <c r="I75" s="13"/>
      <c r="J75" s="13"/>
      <c r="K75" s="13"/>
      <c r="L75" s="14">
        <f>IF($A75="","",COUNTIF(G75:K75,"x"))</f>
      </c>
      <c r="M75" s="14">
        <f>IF($A75="","",L75*52)</f>
      </c>
      <c r="N75" s="15">
        <f>IF($D75="","",IFERROR(VLOOKUP($D75,Romtyper,3,FALSE),""))</f>
      </c>
      <c r="O75" s="16">
        <f>IF(OR($E75="",N75=""),"",ROUND($E75*N75+Riggtid,1))</f>
      </c>
      <c r="P75" s="16">
        <f>IF(OR(O75="",M75=""),"",ROUND(O75*M75/60,1))</f>
      </c>
      <c r="Q75" s="17">
        <f>IF(P75="","",ROUND(P75*Timekost,0))</f>
      </c>
      <c r="R75" s="5"/>
      <c r="S75" s="5"/>
      <c r="T75" s="5"/>
    </row>
    <row r="76" spans="1:20" x14ac:dyDescent="0.25">
      <c r="A76" s="5"/>
      <c r="B76" s="5"/>
      <c r="C76" s="5"/>
      <c r="D76" s="6"/>
      <c r="E76" s="12"/>
      <c r="F76" s="13"/>
      <c r="G76" s="13"/>
      <c r="H76" s="13"/>
      <c r="I76" s="13"/>
      <c r="J76" s="13"/>
      <c r="K76" s="13"/>
      <c r="L76" s="14">
        <f>IF($A76="","",COUNTIF(G76:K76,"x"))</f>
      </c>
      <c r="M76" s="14">
        <f>IF($A76="","",L76*52)</f>
      </c>
      <c r="N76" s="15">
        <f>IF($D76="","",IFERROR(VLOOKUP($D76,Romtyper,3,FALSE),""))</f>
      </c>
      <c r="O76" s="16">
        <f>IF(OR($E76="",N76=""),"",ROUND($E76*N76+Riggtid,1))</f>
      </c>
      <c r="P76" s="16">
        <f>IF(OR(O76="",M76=""),"",ROUND(O76*M76/60,1))</f>
      </c>
      <c r="Q76" s="17">
        <f>IF(P76="","",ROUND(P76*Timekost,0))</f>
      </c>
      <c r="R76" s="5"/>
      <c r="S76" s="5"/>
      <c r="T76" s="5"/>
    </row>
    <row r="77" spans="1:20" x14ac:dyDescent="0.25">
      <c r="A77" s="5"/>
      <c r="B77" s="5"/>
      <c r="C77" s="5"/>
      <c r="D77" s="6"/>
      <c r="E77" s="12"/>
      <c r="F77" s="13"/>
      <c r="G77" s="13"/>
      <c r="H77" s="13"/>
      <c r="I77" s="13"/>
      <c r="J77" s="13"/>
      <c r="K77" s="13"/>
      <c r="L77" s="14">
        <f>IF($A77="","",COUNTIF(G77:K77,"x"))</f>
      </c>
      <c r="M77" s="14">
        <f>IF($A77="","",L77*52)</f>
      </c>
      <c r="N77" s="15">
        <f>IF($D77="","",IFERROR(VLOOKUP($D77,Romtyper,3,FALSE),""))</f>
      </c>
      <c r="O77" s="16">
        <f>IF(OR($E77="",N77=""),"",ROUND($E77*N77+Riggtid,1))</f>
      </c>
      <c r="P77" s="16">
        <f>IF(OR(O77="",M77=""),"",ROUND(O77*M77/60,1))</f>
      </c>
      <c r="Q77" s="17">
        <f>IF(P77="","",ROUND(P77*Timekost,0))</f>
      </c>
      <c r="R77" s="5"/>
      <c r="S77" s="5"/>
      <c r="T77" s="5"/>
    </row>
    <row r="78" spans="1:20" x14ac:dyDescent="0.25">
      <c r="A78" s="5"/>
      <c r="B78" s="5"/>
      <c r="C78" s="5"/>
      <c r="D78" s="6"/>
      <c r="E78" s="12"/>
      <c r="F78" s="13"/>
      <c r="G78" s="13"/>
      <c r="H78" s="13"/>
      <c r="I78" s="13"/>
      <c r="J78" s="13"/>
      <c r="K78" s="13"/>
      <c r="L78" s="14">
        <f>IF($A78="","",COUNTIF(G78:K78,"x"))</f>
      </c>
      <c r="M78" s="14">
        <f>IF($A78="","",L78*52)</f>
      </c>
      <c r="N78" s="15">
        <f>IF($D78="","",IFERROR(VLOOKUP($D78,Romtyper,3,FALSE),""))</f>
      </c>
      <c r="O78" s="16">
        <f>IF(OR($E78="",N78=""),"",ROUND($E78*N78+Riggtid,1))</f>
      </c>
      <c r="P78" s="16">
        <f>IF(OR(O78="",M78=""),"",ROUND(O78*M78/60,1))</f>
      </c>
      <c r="Q78" s="17">
        <f>IF(P78="","",ROUND(P78*Timekost,0))</f>
      </c>
      <c r="R78" s="5"/>
      <c r="S78" s="5"/>
      <c r="T78" s="5"/>
    </row>
    <row r="79" spans="1:20" x14ac:dyDescent="0.25">
      <c r="A79" s="5"/>
      <c r="B79" s="5"/>
      <c r="C79" s="5"/>
      <c r="D79" s="6"/>
      <c r="E79" s="12"/>
      <c r="F79" s="13"/>
      <c r="G79" s="13"/>
      <c r="H79" s="13"/>
      <c r="I79" s="13"/>
      <c r="J79" s="13"/>
      <c r="K79" s="13"/>
      <c r="L79" s="14">
        <f>IF($A79="","",COUNTIF(G79:K79,"x"))</f>
      </c>
      <c r="M79" s="14">
        <f>IF($A79="","",L79*52)</f>
      </c>
      <c r="N79" s="15">
        <f>IF($D79="","",IFERROR(VLOOKUP($D79,Romtyper,3,FALSE),""))</f>
      </c>
      <c r="O79" s="16">
        <f>IF(OR($E79="",N79=""),"",ROUND($E79*N79+Riggtid,1))</f>
      </c>
      <c r="P79" s="16">
        <f>IF(OR(O79="",M79=""),"",ROUND(O79*M79/60,1))</f>
      </c>
      <c r="Q79" s="17">
        <f>IF(P79="","",ROUND(P79*Timekost,0))</f>
      </c>
      <c r="R79" s="5"/>
      <c r="S79" s="5"/>
      <c r="T79" s="5"/>
    </row>
    <row r="80" spans="1:20" x14ac:dyDescent="0.25">
      <c r="A80" s="5"/>
      <c r="B80" s="5"/>
      <c r="C80" s="5"/>
      <c r="D80" s="6"/>
      <c r="E80" s="12"/>
      <c r="F80" s="13"/>
      <c r="G80" s="13"/>
      <c r="H80" s="13"/>
      <c r="I80" s="13"/>
      <c r="J80" s="13"/>
      <c r="K80" s="13"/>
      <c r="L80" s="14">
        <f>IF($A80="","",COUNTIF(G80:K80,"x"))</f>
      </c>
      <c r="M80" s="14">
        <f>IF($A80="","",L80*52)</f>
      </c>
      <c r="N80" s="15">
        <f>IF($D80="","",IFERROR(VLOOKUP($D80,Romtyper,3,FALSE),""))</f>
      </c>
      <c r="O80" s="16">
        <f>IF(OR($E80="",N80=""),"",ROUND($E80*N80+Riggtid,1))</f>
      </c>
      <c r="P80" s="16">
        <f>IF(OR(O80="",M80=""),"",ROUND(O80*M80/60,1))</f>
      </c>
      <c r="Q80" s="17">
        <f>IF(P80="","",ROUND(P80*Timekost,0))</f>
      </c>
      <c r="R80" s="5"/>
      <c r="S80" s="5"/>
      <c r="T80" s="5"/>
    </row>
    <row r="81" spans="1:20" x14ac:dyDescent="0.25">
      <c r="A81" s="5"/>
      <c r="B81" s="5"/>
      <c r="C81" s="5"/>
      <c r="D81" s="6"/>
      <c r="E81" s="12"/>
      <c r="F81" s="13"/>
      <c r="G81" s="13"/>
      <c r="H81" s="13"/>
      <c r="I81" s="13"/>
      <c r="J81" s="13"/>
      <c r="K81" s="13"/>
      <c r="L81" s="14">
        <f>IF($A81="","",COUNTIF(G81:K81,"x"))</f>
      </c>
      <c r="M81" s="14">
        <f>IF($A81="","",L81*52)</f>
      </c>
      <c r="N81" s="15">
        <f>IF($D81="","",IFERROR(VLOOKUP($D81,Romtyper,3,FALSE),""))</f>
      </c>
      <c r="O81" s="16">
        <f>IF(OR($E81="",N81=""),"",ROUND($E81*N81+Riggtid,1))</f>
      </c>
      <c r="P81" s="16">
        <f>IF(OR(O81="",M81=""),"",ROUND(O81*M81/60,1))</f>
      </c>
      <c r="Q81" s="17">
        <f>IF(P81="","",ROUND(P81*Timekost,0))</f>
      </c>
      <c r="R81" s="5"/>
      <c r="S81" s="5"/>
      <c r="T81" s="5"/>
    </row>
    <row r="82" spans="1:20" x14ac:dyDescent="0.25">
      <c r="A82" s="5"/>
      <c r="B82" s="5"/>
      <c r="C82" s="5"/>
      <c r="D82" s="6"/>
      <c r="E82" s="12"/>
      <c r="F82" s="13"/>
      <c r="G82" s="13"/>
      <c r="H82" s="13"/>
      <c r="I82" s="13"/>
      <c r="J82" s="13"/>
      <c r="K82" s="13"/>
      <c r="L82" s="14">
        <f>IF($A82="","",COUNTIF(G82:K82,"x"))</f>
      </c>
      <c r="M82" s="14">
        <f>IF($A82="","",L82*52)</f>
      </c>
      <c r="N82" s="15">
        <f>IF($D82="","",IFERROR(VLOOKUP($D82,Romtyper,3,FALSE),""))</f>
      </c>
      <c r="O82" s="16">
        <f>IF(OR($E82="",N82=""),"",ROUND($E82*N82+Riggtid,1))</f>
      </c>
      <c r="P82" s="16">
        <f>IF(OR(O82="",M82=""),"",ROUND(O82*M82/60,1))</f>
      </c>
      <c r="Q82" s="17">
        <f>IF(P82="","",ROUND(P82*Timekost,0))</f>
      </c>
      <c r="R82" s="5"/>
      <c r="S82" s="5"/>
      <c r="T82" s="5"/>
    </row>
    <row r="83" spans="1:20" x14ac:dyDescent="0.25">
      <c r="A83" s="5"/>
      <c r="B83" s="5"/>
      <c r="C83" s="5"/>
      <c r="D83" s="6"/>
      <c r="E83" s="12"/>
      <c r="F83" s="13"/>
      <c r="G83" s="13"/>
      <c r="H83" s="13"/>
      <c r="I83" s="13"/>
      <c r="J83" s="13"/>
      <c r="K83" s="13"/>
      <c r="L83" s="14">
        <f>IF($A83="","",COUNTIF(G83:K83,"x"))</f>
      </c>
      <c r="M83" s="14">
        <f>IF($A83="","",L83*52)</f>
      </c>
      <c r="N83" s="15">
        <f>IF($D83="","",IFERROR(VLOOKUP($D83,Romtyper,3,FALSE),""))</f>
      </c>
      <c r="O83" s="16">
        <f>IF(OR($E83="",N83=""),"",ROUND($E83*N83+Riggtid,1))</f>
      </c>
      <c r="P83" s="16">
        <f>IF(OR(O83="",M83=""),"",ROUND(O83*M83/60,1))</f>
      </c>
      <c r="Q83" s="17">
        <f>IF(P83="","",ROUND(P83*Timekost,0))</f>
      </c>
      <c r="R83" s="5"/>
      <c r="S83" s="5"/>
      <c r="T83" s="5"/>
    </row>
    <row r="84" spans="1:20" x14ac:dyDescent="0.25">
      <c r="A84" s="5"/>
      <c r="B84" s="5"/>
      <c r="C84" s="5"/>
      <c r="D84" s="6"/>
      <c r="E84" s="12"/>
      <c r="F84" s="13"/>
      <c r="G84" s="13"/>
      <c r="H84" s="13"/>
      <c r="I84" s="13"/>
      <c r="J84" s="13"/>
      <c r="K84" s="13"/>
      <c r="L84" s="14">
        <f>IF($A84="","",COUNTIF(G84:K84,"x"))</f>
      </c>
      <c r="M84" s="14">
        <f>IF($A84="","",L84*52)</f>
      </c>
      <c r="N84" s="15">
        <f>IF($D84="","",IFERROR(VLOOKUP($D84,Romtyper,3,FALSE),""))</f>
      </c>
      <c r="O84" s="16">
        <f>IF(OR($E84="",N84=""),"",ROUND($E84*N84+Riggtid,1))</f>
      </c>
      <c r="P84" s="16">
        <f>IF(OR(O84="",M84=""),"",ROUND(O84*M84/60,1))</f>
      </c>
      <c r="Q84" s="17">
        <f>IF(P84="","",ROUND(P84*Timekost,0))</f>
      </c>
      <c r="R84" s="5"/>
      <c r="S84" s="5"/>
      <c r="T84" s="5"/>
    </row>
    <row r="85" spans="1:20" x14ac:dyDescent="0.25">
      <c r="A85" s="5"/>
      <c r="B85" s="5"/>
      <c r="C85" s="5"/>
      <c r="D85" s="6"/>
      <c r="E85" s="12"/>
      <c r="F85" s="13"/>
      <c r="G85" s="13"/>
      <c r="H85" s="13"/>
      <c r="I85" s="13"/>
      <c r="J85" s="13"/>
      <c r="K85" s="13"/>
      <c r="L85" s="14">
        <f>IF($A85="","",COUNTIF(G85:K85,"x"))</f>
      </c>
      <c r="M85" s="14">
        <f>IF($A85="","",L85*52)</f>
      </c>
      <c r="N85" s="15">
        <f>IF($D85="","",IFERROR(VLOOKUP($D85,Romtyper,3,FALSE),""))</f>
      </c>
      <c r="O85" s="16">
        <f>IF(OR($E85="",N85=""),"",ROUND($E85*N85+Riggtid,1))</f>
      </c>
      <c r="P85" s="16">
        <f>IF(OR(O85="",M85=""),"",ROUND(O85*M85/60,1))</f>
      </c>
      <c r="Q85" s="17">
        <f>IF(P85="","",ROUND(P85*Timekost,0))</f>
      </c>
      <c r="R85" s="5"/>
      <c r="S85" s="5"/>
      <c r="T85" s="5"/>
    </row>
    <row r="86" spans="1:20" x14ac:dyDescent="0.25">
      <c r="A86" s="5"/>
      <c r="B86" s="5"/>
      <c r="C86" s="5"/>
      <c r="D86" s="6"/>
      <c r="E86" s="12"/>
      <c r="F86" s="13"/>
      <c r="G86" s="13"/>
      <c r="H86" s="13"/>
      <c r="I86" s="13"/>
      <c r="J86" s="13"/>
      <c r="K86" s="13"/>
      <c r="L86" s="14">
        <f>IF($A86="","",COUNTIF(G86:K86,"x"))</f>
      </c>
      <c r="M86" s="14">
        <f>IF($A86="","",L86*52)</f>
      </c>
      <c r="N86" s="15">
        <f>IF($D86="","",IFERROR(VLOOKUP($D86,Romtyper,3,FALSE),""))</f>
      </c>
      <c r="O86" s="16">
        <f>IF(OR($E86="",N86=""),"",ROUND($E86*N86+Riggtid,1))</f>
      </c>
      <c r="P86" s="16">
        <f>IF(OR(O86="",M86=""),"",ROUND(O86*M86/60,1))</f>
      </c>
      <c r="Q86" s="17">
        <f>IF(P86="","",ROUND(P86*Timekost,0))</f>
      </c>
      <c r="R86" s="5"/>
      <c r="S86" s="5"/>
      <c r="T86" s="5"/>
    </row>
    <row r="87" spans="1:20" x14ac:dyDescent="0.25">
      <c r="A87" s="5"/>
      <c r="B87" s="5"/>
      <c r="C87" s="5"/>
      <c r="D87" s="6"/>
      <c r="E87" s="12"/>
      <c r="F87" s="13"/>
      <c r="G87" s="13"/>
      <c r="H87" s="13"/>
      <c r="I87" s="13"/>
      <c r="J87" s="13"/>
      <c r="K87" s="13"/>
      <c r="L87" s="14">
        <f>IF($A87="","",COUNTIF(G87:K87,"x"))</f>
      </c>
      <c r="M87" s="14">
        <f>IF($A87="","",L87*52)</f>
      </c>
      <c r="N87" s="15">
        <f>IF($D87="","",IFERROR(VLOOKUP($D87,Romtyper,3,FALSE),""))</f>
      </c>
      <c r="O87" s="16">
        <f>IF(OR($E87="",N87=""),"",ROUND($E87*N87+Riggtid,1))</f>
      </c>
      <c r="P87" s="16">
        <f>IF(OR(O87="",M87=""),"",ROUND(O87*M87/60,1))</f>
      </c>
      <c r="Q87" s="17">
        <f>IF(P87="","",ROUND(P87*Timekost,0))</f>
      </c>
      <c r="R87" s="5"/>
      <c r="S87" s="5"/>
      <c r="T87" s="5"/>
    </row>
    <row r="88" spans="1:20" x14ac:dyDescent="0.25">
      <c r="A88" s="5"/>
      <c r="B88" s="5"/>
      <c r="C88" s="5"/>
      <c r="D88" s="6"/>
      <c r="E88" s="12"/>
      <c r="F88" s="13"/>
      <c r="G88" s="13"/>
      <c r="H88" s="13"/>
      <c r="I88" s="13"/>
      <c r="J88" s="13"/>
      <c r="K88" s="13"/>
      <c r="L88" s="14">
        <f>IF($A88="","",COUNTIF(G88:K88,"x"))</f>
      </c>
      <c r="M88" s="14">
        <f>IF($A88="","",L88*52)</f>
      </c>
      <c r="N88" s="15">
        <f>IF($D88="","",IFERROR(VLOOKUP($D88,Romtyper,3,FALSE),""))</f>
      </c>
      <c r="O88" s="16">
        <f>IF(OR($E88="",N88=""),"",ROUND($E88*N88+Riggtid,1))</f>
      </c>
      <c r="P88" s="16">
        <f>IF(OR(O88="",M88=""),"",ROUND(O88*M88/60,1))</f>
      </c>
      <c r="Q88" s="17">
        <f>IF(P88="","",ROUND(P88*Timekost,0))</f>
      </c>
      <c r="R88" s="5"/>
      <c r="S88" s="5"/>
      <c r="T88" s="5"/>
    </row>
    <row r="89" spans="1:20" x14ac:dyDescent="0.25">
      <c r="A89" s="5"/>
      <c r="B89" s="5"/>
      <c r="C89" s="5"/>
      <c r="D89" s="6"/>
      <c r="E89" s="12"/>
      <c r="F89" s="13"/>
      <c r="G89" s="13"/>
      <c r="H89" s="13"/>
      <c r="I89" s="13"/>
      <c r="J89" s="13"/>
      <c r="K89" s="13"/>
      <c r="L89" s="14">
        <f>IF($A89="","",COUNTIF(G89:K89,"x"))</f>
      </c>
      <c r="M89" s="14">
        <f>IF($A89="","",L89*52)</f>
      </c>
      <c r="N89" s="15">
        <f>IF($D89="","",IFERROR(VLOOKUP($D89,Romtyper,3,FALSE),""))</f>
      </c>
      <c r="O89" s="16">
        <f>IF(OR($E89="",N89=""),"",ROUND($E89*N89+Riggtid,1))</f>
      </c>
      <c r="P89" s="16">
        <f>IF(OR(O89="",M89=""),"",ROUND(O89*M89/60,1))</f>
      </c>
      <c r="Q89" s="17">
        <f>IF(P89="","",ROUND(P89*Timekost,0))</f>
      </c>
      <c r="R89" s="5"/>
      <c r="S89" s="5"/>
      <c r="T89" s="5"/>
    </row>
    <row r="90" spans="1:20" x14ac:dyDescent="0.25">
      <c r="A90" s="5"/>
      <c r="B90" s="5"/>
      <c r="C90" s="5"/>
      <c r="D90" s="6"/>
      <c r="E90" s="12"/>
      <c r="F90" s="13"/>
      <c r="G90" s="13"/>
      <c r="H90" s="13"/>
      <c r="I90" s="13"/>
      <c r="J90" s="13"/>
      <c r="K90" s="13"/>
      <c r="L90" s="14">
        <f>IF($A90="","",COUNTIF(G90:K90,"x"))</f>
      </c>
      <c r="M90" s="14">
        <f>IF($A90="","",L90*52)</f>
      </c>
      <c r="N90" s="15">
        <f>IF($D90="","",IFERROR(VLOOKUP($D90,Romtyper,3,FALSE),""))</f>
      </c>
      <c r="O90" s="16">
        <f>IF(OR($E90="",N90=""),"",ROUND($E90*N90+Riggtid,1))</f>
      </c>
      <c r="P90" s="16">
        <f>IF(OR(O90="",M90=""),"",ROUND(O90*M90/60,1))</f>
      </c>
      <c r="Q90" s="17">
        <f>IF(P90="","",ROUND(P90*Timekost,0))</f>
      </c>
      <c r="R90" s="5"/>
      <c r="S90" s="5"/>
      <c r="T90" s="5"/>
    </row>
    <row r="91" spans="1:20" x14ac:dyDescent="0.25">
      <c r="A91" s="5"/>
      <c r="B91" s="5"/>
      <c r="C91" s="5"/>
      <c r="D91" s="6"/>
      <c r="E91" s="12"/>
      <c r="F91" s="13"/>
      <c r="G91" s="13"/>
      <c r="H91" s="13"/>
      <c r="I91" s="13"/>
      <c r="J91" s="13"/>
      <c r="K91" s="13"/>
      <c r="L91" s="14">
        <f>IF($A91="","",COUNTIF(G91:K91,"x"))</f>
      </c>
      <c r="M91" s="14">
        <f>IF($A91="","",L91*52)</f>
      </c>
      <c r="N91" s="15">
        <f>IF($D91="","",IFERROR(VLOOKUP($D91,Romtyper,3,FALSE),""))</f>
      </c>
      <c r="O91" s="16">
        <f>IF(OR($E91="",N91=""),"",ROUND($E91*N91+Riggtid,1))</f>
      </c>
      <c r="P91" s="16">
        <f>IF(OR(O91="",M91=""),"",ROUND(O91*M91/60,1))</f>
      </c>
      <c r="Q91" s="17">
        <f>IF(P91="","",ROUND(P91*Timekost,0))</f>
      </c>
      <c r="R91" s="5"/>
      <c r="S91" s="5"/>
      <c r="T91" s="5"/>
    </row>
    <row r="92" spans="1:20" x14ac:dyDescent="0.25">
      <c r="A92" s="5"/>
      <c r="B92" s="5"/>
      <c r="C92" s="5"/>
      <c r="D92" s="6"/>
      <c r="E92" s="12"/>
      <c r="F92" s="13"/>
      <c r="G92" s="13"/>
      <c r="H92" s="13"/>
      <c r="I92" s="13"/>
      <c r="J92" s="13"/>
      <c r="K92" s="13"/>
      <c r="L92" s="14">
        <f>IF($A92="","",COUNTIF(G92:K92,"x"))</f>
      </c>
      <c r="M92" s="14">
        <f>IF($A92="","",L92*52)</f>
      </c>
      <c r="N92" s="15">
        <f>IF($D92="","",IFERROR(VLOOKUP($D92,Romtyper,3,FALSE),""))</f>
      </c>
      <c r="O92" s="16">
        <f>IF(OR($E92="",N92=""),"",ROUND($E92*N92+Riggtid,1))</f>
      </c>
      <c r="P92" s="16">
        <f>IF(OR(O92="",M92=""),"",ROUND(O92*M92/60,1))</f>
      </c>
      <c r="Q92" s="17">
        <f>IF(P92="","",ROUND(P92*Timekost,0))</f>
      </c>
      <c r="R92" s="5"/>
      <c r="S92" s="5"/>
      <c r="T92" s="5"/>
    </row>
    <row r="93" spans="1:20" x14ac:dyDescent="0.25">
      <c r="A93" s="5"/>
      <c r="B93" s="5"/>
      <c r="C93" s="5"/>
      <c r="D93" s="6"/>
      <c r="E93" s="12"/>
      <c r="F93" s="13"/>
      <c r="G93" s="13"/>
      <c r="H93" s="13"/>
      <c r="I93" s="13"/>
      <c r="J93" s="13"/>
      <c r="K93" s="13"/>
      <c r="L93" s="14">
        <f>IF($A93="","",COUNTIF(G93:K93,"x"))</f>
      </c>
      <c r="M93" s="14">
        <f>IF($A93="","",L93*52)</f>
      </c>
      <c r="N93" s="15">
        <f>IF($D93="","",IFERROR(VLOOKUP($D93,Romtyper,3,FALSE),""))</f>
      </c>
      <c r="O93" s="16">
        <f>IF(OR($E93="",N93=""),"",ROUND($E93*N93+Riggtid,1))</f>
      </c>
      <c r="P93" s="16">
        <f>IF(OR(O93="",M93=""),"",ROUND(O93*M93/60,1))</f>
      </c>
      <c r="Q93" s="17">
        <f>IF(P93="","",ROUND(P93*Timekost,0))</f>
      </c>
      <c r="R93" s="5"/>
      <c r="S93" s="5"/>
      <c r="T93" s="5"/>
    </row>
    <row r="94" spans="1:20" x14ac:dyDescent="0.25">
      <c r="A94" s="5"/>
      <c r="B94" s="5"/>
      <c r="C94" s="5"/>
      <c r="D94" s="6"/>
      <c r="E94" s="12"/>
      <c r="F94" s="13"/>
      <c r="G94" s="13"/>
      <c r="H94" s="13"/>
      <c r="I94" s="13"/>
      <c r="J94" s="13"/>
      <c r="K94" s="13"/>
      <c r="L94" s="14">
        <f>IF($A94="","",COUNTIF(G94:K94,"x"))</f>
      </c>
      <c r="M94" s="14">
        <f>IF($A94="","",L94*52)</f>
      </c>
      <c r="N94" s="15">
        <f>IF($D94="","",IFERROR(VLOOKUP($D94,Romtyper,3,FALSE),""))</f>
      </c>
      <c r="O94" s="16">
        <f>IF(OR($E94="",N94=""),"",ROUND($E94*N94+Riggtid,1))</f>
      </c>
      <c r="P94" s="16">
        <f>IF(OR(O94="",M94=""),"",ROUND(O94*M94/60,1))</f>
      </c>
      <c r="Q94" s="17">
        <f>IF(P94="","",ROUND(P94*Timekost,0))</f>
      </c>
      <c r="R94" s="5"/>
      <c r="S94" s="5"/>
      <c r="T94" s="5"/>
    </row>
    <row r="95" spans="1:20" x14ac:dyDescent="0.25">
      <c r="A95" s="5"/>
      <c r="B95" s="5"/>
      <c r="C95" s="5"/>
      <c r="D95" s="6"/>
      <c r="E95" s="12"/>
      <c r="F95" s="13"/>
      <c r="G95" s="13"/>
      <c r="H95" s="13"/>
      <c r="I95" s="13"/>
      <c r="J95" s="13"/>
      <c r="K95" s="13"/>
      <c r="L95" s="14">
        <f>IF($A95="","",COUNTIF(G95:K95,"x"))</f>
      </c>
      <c r="M95" s="14">
        <f>IF($A95="","",L95*52)</f>
      </c>
      <c r="N95" s="15">
        <f>IF($D95="","",IFERROR(VLOOKUP($D95,Romtyper,3,FALSE),""))</f>
      </c>
      <c r="O95" s="16">
        <f>IF(OR($E95="",N95=""),"",ROUND($E95*N95+Riggtid,1))</f>
      </c>
      <c r="P95" s="16">
        <f>IF(OR(O95="",M95=""),"",ROUND(O95*M95/60,1))</f>
      </c>
      <c r="Q95" s="17">
        <f>IF(P95="","",ROUND(P95*Timekost,0))</f>
      </c>
      <c r="R95" s="5"/>
      <c r="S95" s="5"/>
      <c r="T95" s="5"/>
    </row>
    <row r="96" spans="1:20" x14ac:dyDescent="0.25">
      <c r="A96" s="5"/>
      <c r="B96" s="5"/>
      <c r="C96" s="5"/>
      <c r="D96" s="6"/>
      <c r="E96" s="12"/>
      <c r="F96" s="13"/>
      <c r="G96" s="13"/>
      <c r="H96" s="13"/>
      <c r="I96" s="13"/>
      <c r="J96" s="13"/>
      <c r="K96" s="13"/>
      <c r="L96" s="14">
        <f>IF($A96="","",COUNTIF(G96:K96,"x"))</f>
      </c>
      <c r="M96" s="14">
        <f>IF($A96="","",L96*52)</f>
      </c>
      <c r="N96" s="15">
        <f>IF($D96="","",IFERROR(VLOOKUP($D96,Romtyper,3,FALSE),""))</f>
      </c>
      <c r="O96" s="16">
        <f>IF(OR($E96="",N96=""),"",ROUND($E96*N96+Riggtid,1))</f>
      </c>
      <c r="P96" s="16">
        <f>IF(OR(O96="",M96=""),"",ROUND(O96*M96/60,1))</f>
      </c>
      <c r="Q96" s="17">
        <f>IF(P96="","",ROUND(P96*Timekost,0))</f>
      </c>
      <c r="R96" s="5"/>
      <c r="S96" s="5"/>
      <c r="T96" s="5"/>
    </row>
    <row r="97" spans="1:20" x14ac:dyDescent="0.25">
      <c r="A97" s="5"/>
      <c r="B97" s="5"/>
      <c r="C97" s="5"/>
      <c r="D97" s="6"/>
      <c r="E97" s="12"/>
      <c r="F97" s="13"/>
      <c r="G97" s="13"/>
      <c r="H97" s="13"/>
      <c r="I97" s="13"/>
      <c r="J97" s="13"/>
      <c r="K97" s="13"/>
      <c r="L97" s="14">
        <f>IF($A97="","",COUNTIF(G97:K97,"x"))</f>
      </c>
      <c r="M97" s="14">
        <f>IF($A97="","",L97*52)</f>
      </c>
      <c r="N97" s="15">
        <f>IF($D97="","",IFERROR(VLOOKUP($D97,Romtyper,3,FALSE),""))</f>
      </c>
      <c r="O97" s="16">
        <f>IF(OR($E97="",N97=""),"",ROUND($E97*N97+Riggtid,1))</f>
      </c>
      <c r="P97" s="16">
        <f>IF(OR(O97="",M97=""),"",ROUND(O97*M97/60,1))</f>
      </c>
      <c r="Q97" s="17">
        <f>IF(P97="","",ROUND(P97*Timekost,0))</f>
      </c>
      <c r="R97" s="5"/>
      <c r="S97" s="5"/>
      <c r="T97" s="5"/>
    </row>
    <row r="98" spans="1:20" x14ac:dyDescent="0.25">
      <c r="A98" s="5"/>
      <c r="B98" s="5"/>
      <c r="C98" s="5"/>
      <c r="D98" s="6"/>
      <c r="E98" s="12"/>
      <c r="F98" s="13"/>
      <c r="G98" s="13"/>
      <c r="H98" s="13"/>
      <c r="I98" s="13"/>
      <c r="J98" s="13"/>
      <c r="K98" s="13"/>
      <c r="L98" s="14">
        <f>IF($A98="","",COUNTIF(G98:K98,"x"))</f>
      </c>
      <c r="M98" s="14">
        <f>IF($A98="","",L98*52)</f>
      </c>
      <c r="N98" s="15">
        <f>IF($D98="","",IFERROR(VLOOKUP($D98,Romtyper,3,FALSE),""))</f>
      </c>
      <c r="O98" s="16">
        <f>IF(OR($E98="",N98=""),"",ROUND($E98*N98+Riggtid,1))</f>
      </c>
      <c r="P98" s="16">
        <f>IF(OR(O98="",M98=""),"",ROUND(O98*M98/60,1))</f>
      </c>
      <c r="Q98" s="17">
        <f>IF(P98="","",ROUND(P98*Timekost,0))</f>
      </c>
      <c r="R98" s="5"/>
      <c r="S98" s="5"/>
      <c r="T98" s="5"/>
    </row>
    <row r="99" spans="1:20" x14ac:dyDescent="0.25">
      <c r="A99" s="5"/>
      <c r="B99" s="5"/>
      <c r="C99" s="5"/>
      <c r="D99" s="6"/>
      <c r="E99" s="12"/>
      <c r="F99" s="13"/>
      <c r="G99" s="13"/>
      <c r="H99" s="13"/>
      <c r="I99" s="13"/>
      <c r="J99" s="13"/>
      <c r="K99" s="13"/>
      <c r="L99" s="14">
        <f>IF($A99="","",COUNTIF(G99:K99,"x"))</f>
      </c>
      <c r="M99" s="14">
        <f>IF($A99="","",L99*52)</f>
      </c>
      <c r="N99" s="15">
        <f>IF($D99="","",IFERROR(VLOOKUP($D99,Romtyper,3,FALSE),""))</f>
      </c>
      <c r="O99" s="16">
        <f>IF(OR($E99="",N99=""),"",ROUND($E99*N99+Riggtid,1))</f>
      </c>
      <c r="P99" s="16">
        <f>IF(OR(O99="",M99=""),"",ROUND(O99*M99/60,1))</f>
      </c>
      <c r="Q99" s="17">
        <f>IF(P99="","",ROUND(P99*Timekost,0))</f>
      </c>
      <c r="R99" s="5"/>
      <c r="S99" s="5"/>
      <c r="T99" s="5"/>
    </row>
    <row r="100" spans="1:20" x14ac:dyDescent="0.25">
      <c r="A100" s="5"/>
      <c r="B100" s="5"/>
      <c r="C100" s="5"/>
      <c r="D100" s="6"/>
      <c r="E100" s="12"/>
      <c r="F100" s="13"/>
      <c r="G100" s="13"/>
      <c r="H100" s="13"/>
      <c r="I100" s="13"/>
      <c r="J100" s="13"/>
      <c r="K100" s="13"/>
      <c r="L100" s="14">
        <f>IF($A100="","",COUNTIF(G100:K100,"x"))</f>
      </c>
      <c r="M100" s="14">
        <f>IF($A100="","",L100*52)</f>
      </c>
      <c r="N100" s="15">
        <f>IF($D100="","",IFERROR(VLOOKUP($D100,Romtyper,3,FALSE),""))</f>
      </c>
      <c r="O100" s="16">
        <f>IF(OR($E100="",N100=""),"",ROUND($E100*N100+Riggtid,1))</f>
      </c>
      <c r="P100" s="16">
        <f>IF(OR(O100="",M100=""),"",ROUND(O100*M100/60,1))</f>
      </c>
      <c r="Q100" s="17">
        <f>IF(P100="","",ROUND(P100*Timekost,0))</f>
      </c>
      <c r="R100" s="5"/>
      <c r="S100" s="5"/>
      <c r="T100" s="5"/>
    </row>
    <row r="101" spans="1:20" x14ac:dyDescent="0.25">
      <c r="A101" s="5"/>
      <c r="B101" s="5"/>
      <c r="C101" s="5"/>
      <c r="D101" s="6"/>
      <c r="E101" s="12"/>
      <c r="F101" s="13"/>
      <c r="G101" s="13"/>
      <c r="H101" s="13"/>
      <c r="I101" s="13"/>
      <c r="J101" s="13"/>
      <c r="K101" s="13"/>
      <c r="L101" s="14">
        <f>IF($A101="","",COUNTIF(G101:K101,"x"))</f>
      </c>
      <c r="M101" s="14">
        <f>IF($A101="","",L101*52)</f>
      </c>
      <c r="N101" s="15">
        <f>IF($D101="","",IFERROR(VLOOKUP($D101,Romtyper,3,FALSE),""))</f>
      </c>
      <c r="O101" s="16">
        <f>IF(OR($E101="",N101=""),"",ROUND($E101*N101+Riggtid,1))</f>
      </c>
      <c r="P101" s="16">
        <f>IF(OR(O101="",M101=""),"",ROUND(O101*M101/60,1))</f>
      </c>
      <c r="Q101" s="17">
        <f>IF(P101="","",ROUND(P101*Timekost,0))</f>
      </c>
      <c r="R101" s="5"/>
      <c r="S101" s="5"/>
      <c r="T101" s="5"/>
    </row>
    <row r="102" spans="1:20" x14ac:dyDescent="0.25">
      <c r="A102" s="5"/>
      <c r="B102" s="5"/>
      <c r="C102" s="5"/>
      <c r="D102" s="6"/>
      <c r="E102" s="12"/>
      <c r="F102" s="13"/>
      <c r="G102" s="13"/>
      <c r="H102" s="13"/>
      <c r="I102" s="13"/>
      <c r="J102" s="13"/>
      <c r="K102" s="13"/>
      <c r="L102" s="14">
        <f>IF($A102="","",COUNTIF(G102:K102,"x"))</f>
      </c>
      <c r="M102" s="14">
        <f>IF($A102="","",L102*52)</f>
      </c>
      <c r="N102" s="15">
        <f>IF($D102="","",IFERROR(VLOOKUP($D102,Romtyper,3,FALSE),""))</f>
      </c>
      <c r="O102" s="16">
        <f>IF(OR($E102="",N102=""),"",ROUND($E102*N102+Riggtid,1))</f>
      </c>
      <c r="P102" s="16">
        <f>IF(OR(O102="",M102=""),"",ROUND(O102*M102/60,1))</f>
      </c>
      <c r="Q102" s="17">
        <f>IF(P102="","",ROUND(P102*Timekost,0))</f>
      </c>
      <c r="R102" s="5"/>
      <c r="S102" s="5"/>
      <c r="T102" s="5"/>
    </row>
    <row r="103" spans="1:20" x14ac:dyDescent="0.25">
      <c r="A103" s="5"/>
      <c r="B103" s="5"/>
      <c r="C103" s="5"/>
      <c r="D103" s="6"/>
      <c r="E103" s="12"/>
      <c r="F103" s="13"/>
      <c r="G103" s="13"/>
      <c r="H103" s="13"/>
      <c r="I103" s="13"/>
      <c r="J103" s="13"/>
      <c r="K103" s="13"/>
      <c r="L103" s="14">
        <f>IF($A103="","",COUNTIF(G103:K103,"x"))</f>
      </c>
      <c r="M103" s="14">
        <f>IF($A103="","",L103*52)</f>
      </c>
      <c r="N103" s="15">
        <f>IF($D103="","",IFERROR(VLOOKUP($D103,Romtyper,3,FALSE),""))</f>
      </c>
      <c r="O103" s="16">
        <f>IF(OR($E103="",N103=""),"",ROUND($E103*N103+Riggtid,1))</f>
      </c>
      <c r="P103" s="16">
        <f>IF(OR(O103="",M103=""),"",ROUND(O103*M103/60,1))</f>
      </c>
      <c r="Q103" s="17">
        <f>IF(P103="","",ROUND(P103*Timekost,0))</f>
      </c>
      <c r="R103" s="5"/>
      <c r="S103" s="5"/>
      <c r="T103" s="5"/>
    </row>
    <row r="104" spans="1:20" x14ac:dyDescent="0.25">
      <c r="A104" s="5"/>
      <c r="B104" s="5"/>
      <c r="C104" s="5"/>
      <c r="D104" s="6"/>
      <c r="E104" s="12"/>
      <c r="F104" s="13"/>
      <c r="G104" s="13"/>
      <c r="H104" s="13"/>
      <c r="I104" s="13"/>
      <c r="J104" s="13"/>
      <c r="K104" s="13"/>
      <c r="L104" s="14">
        <f>IF($A104="","",COUNTIF(G104:K104,"x"))</f>
      </c>
      <c r="M104" s="14">
        <f>IF($A104="","",L104*52)</f>
      </c>
      <c r="N104" s="15">
        <f>IF($D104="","",IFERROR(VLOOKUP($D104,Romtyper,3,FALSE),""))</f>
      </c>
      <c r="O104" s="16">
        <f>IF(OR($E104="",N104=""),"",ROUND($E104*N104+Riggtid,1))</f>
      </c>
      <c r="P104" s="16">
        <f>IF(OR(O104="",M104=""),"",ROUND(O104*M104/60,1))</f>
      </c>
      <c r="Q104" s="17">
        <f>IF(P104="","",ROUND(P104*Timekost,0))</f>
      </c>
      <c r="R104" s="5"/>
      <c r="S104" s="5"/>
      <c r="T104" s="5"/>
    </row>
    <row r="105" spans="1:20" x14ac:dyDescent="0.25">
      <c r="A105" s="5"/>
      <c r="B105" s="5"/>
      <c r="C105" s="5"/>
      <c r="D105" s="6"/>
      <c r="E105" s="12"/>
      <c r="F105" s="13"/>
      <c r="G105" s="13"/>
      <c r="H105" s="13"/>
      <c r="I105" s="13"/>
      <c r="J105" s="13"/>
      <c r="K105" s="13"/>
      <c r="L105" s="14">
        <f>IF($A105="","",COUNTIF(G105:K105,"x"))</f>
      </c>
      <c r="M105" s="14">
        <f>IF($A105="","",L105*52)</f>
      </c>
      <c r="N105" s="15">
        <f>IF($D105="","",IFERROR(VLOOKUP($D105,Romtyper,3,FALSE),""))</f>
      </c>
      <c r="O105" s="16">
        <f>IF(OR($E105="",N105=""),"",ROUND($E105*N105+Riggtid,1))</f>
      </c>
      <c r="P105" s="16">
        <f>IF(OR(O105="",M105=""),"",ROUND(O105*M105/60,1))</f>
      </c>
      <c r="Q105" s="17">
        <f>IF(P105="","",ROUND(P105*Timekost,0))</f>
      </c>
      <c r="R105" s="5"/>
      <c r="S105" s="5"/>
      <c r="T105" s="5"/>
    </row>
    <row r="106" spans="1:20" x14ac:dyDescent="0.25">
      <c r="A106" s="5"/>
      <c r="B106" s="5"/>
      <c r="C106" s="5"/>
      <c r="D106" s="6"/>
      <c r="E106" s="12"/>
      <c r="F106" s="13"/>
      <c r="G106" s="13"/>
      <c r="H106" s="13"/>
      <c r="I106" s="13"/>
      <c r="J106" s="13"/>
      <c r="K106" s="13"/>
      <c r="L106" s="14">
        <f>IF($A106="","",COUNTIF(G106:K106,"x"))</f>
      </c>
      <c r="M106" s="14">
        <f>IF($A106="","",L106*52)</f>
      </c>
      <c r="N106" s="15">
        <f>IF($D106="","",IFERROR(VLOOKUP($D106,Romtyper,3,FALSE),""))</f>
      </c>
      <c r="O106" s="16">
        <f>IF(OR($E106="",N106=""),"",ROUND($E106*N106+Riggtid,1))</f>
      </c>
      <c r="P106" s="16">
        <f>IF(OR(O106="",M106=""),"",ROUND(O106*M106/60,1))</f>
      </c>
      <c r="Q106" s="17">
        <f>IF(P106="","",ROUND(P106*Timekost,0))</f>
      </c>
      <c r="R106" s="5"/>
      <c r="S106" s="5"/>
      <c r="T106" s="5"/>
    </row>
    <row r="107" spans="1:20" x14ac:dyDescent="0.25">
      <c r="A107" s="5"/>
      <c r="B107" s="5"/>
      <c r="C107" s="5"/>
      <c r="D107" s="6"/>
      <c r="E107" s="12"/>
      <c r="F107" s="13"/>
      <c r="G107" s="13"/>
      <c r="H107" s="13"/>
      <c r="I107" s="13"/>
      <c r="J107" s="13"/>
      <c r="K107" s="13"/>
      <c r="L107" s="14">
        <f>IF($A107="","",COUNTIF(G107:K107,"x"))</f>
      </c>
      <c r="M107" s="14">
        <f>IF($A107="","",L107*52)</f>
      </c>
      <c r="N107" s="15">
        <f>IF($D107="","",IFERROR(VLOOKUP($D107,Romtyper,3,FALSE),""))</f>
      </c>
      <c r="O107" s="16">
        <f>IF(OR($E107="",N107=""),"",ROUND($E107*N107+Riggtid,1))</f>
      </c>
      <c r="P107" s="16">
        <f>IF(OR(O107="",M107=""),"",ROUND(O107*M107/60,1))</f>
      </c>
      <c r="Q107" s="17">
        <f>IF(P107="","",ROUND(P107*Timekost,0))</f>
      </c>
      <c r="R107" s="5"/>
      <c r="S107" s="5"/>
      <c r="T107" s="5"/>
    </row>
    <row r="108" spans="1:20" x14ac:dyDescent="0.25">
      <c r="A108" s="5"/>
      <c r="B108" s="5"/>
      <c r="C108" s="5"/>
      <c r="D108" s="6"/>
      <c r="E108" s="12"/>
      <c r="F108" s="13"/>
      <c r="G108" s="13"/>
      <c r="H108" s="13"/>
      <c r="I108" s="13"/>
      <c r="J108" s="13"/>
      <c r="K108" s="13"/>
      <c r="L108" s="14">
        <f>IF($A108="","",COUNTIF(G108:K108,"x"))</f>
      </c>
      <c r="M108" s="14">
        <f>IF($A108="","",L108*52)</f>
      </c>
      <c r="N108" s="15">
        <f>IF($D108="","",IFERROR(VLOOKUP($D108,Romtyper,3,FALSE),""))</f>
      </c>
      <c r="O108" s="16">
        <f>IF(OR($E108="",N108=""),"",ROUND($E108*N108+Riggtid,1))</f>
      </c>
      <c r="P108" s="16">
        <f>IF(OR(O108="",M108=""),"",ROUND(O108*M108/60,1))</f>
      </c>
      <c r="Q108" s="17">
        <f>IF(P108="","",ROUND(P108*Timekost,0))</f>
      </c>
      <c r="R108" s="5"/>
      <c r="S108" s="5"/>
      <c r="T108" s="5"/>
    </row>
    <row r="109" spans="1:20" x14ac:dyDescent="0.25">
      <c r="A109" s="5"/>
      <c r="B109" s="5"/>
      <c r="C109" s="5"/>
      <c r="D109" s="6"/>
      <c r="E109" s="12"/>
      <c r="F109" s="13"/>
      <c r="G109" s="13"/>
      <c r="H109" s="13"/>
      <c r="I109" s="13"/>
      <c r="J109" s="13"/>
      <c r="K109" s="13"/>
      <c r="L109" s="14">
        <f>IF($A109="","",COUNTIF(G109:K109,"x"))</f>
      </c>
      <c r="M109" s="14">
        <f>IF($A109="","",L109*52)</f>
      </c>
      <c r="N109" s="15">
        <f>IF($D109="","",IFERROR(VLOOKUP($D109,Romtyper,3,FALSE),""))</f>
      </c>
      <c r="O109" s="16">
        <f>IF(OR($E109="",N109=""),"",ROUND($E109*N109+Riggtid,1))</f>
      </c>
      <c r="P109" s="16">
        <f>IF(OR(O109="",M109=""),"",ROUND(O109*M109/60,1))</f>
      </c>
      <c r="Q109" s="17">
        <f>IF(P109="","",ROUND(P109*Timekost,0))</f>
      </c>
      <c r="R109" s="5"/>
      <c r="S109" s="5"/>
      <c r="T109" s="5"/>
    </row>
    <row r="110" spans="1:20" x14ac:dyDescent="0.25">
      <c r="A110" s="5"/>
      <c r="B110" s="5"/>
      <c r="C110" s="5"/>
      <c r="D110" s="6"/>
      <c r="E110" s="12"/>
      <c r="F110" s="13"/>
      <c r="G110" s="13"/>
      <c r="H110" s="13"/>
      <c r="I110" s="13"/>
      <c r="J110" s="13"/>
      <c r="K110" s="13"/>
      <c r="L110" s="14">
        <f>IF($A110="","",COUNTIF(G110:K110,"x"))</f>
      </c>
      <c r="M110" s="14">
        <f>IF($A110="","",L110*52)</f>
      </c>
      <c r="N110" s="15">
        <f>IF($D110="","",IFERROR(VLOOKUP($D110,Romtyper,3,FALSE),""))</f>
      </c>
      <c r="O110" s="16">
        <f>IF(OR($E110="",N110=""),"",ROUND($E110*N110+Riggtid,1))</f>
      </c>
      <c r="P110" s="16">
        <f>IF(OR(O110="",M110=""),"",ROUND(O110*M110/60,1))</f>
      </c>
      <c r="Q110" s="17">
        <f>IF(P110="","",ROUND(P110*Timekost,0))</f>
      </c>
      <c r="R110" s="5"/>
      <c r="S110" s="5"/>
      <c r="T110" s="5"/>
    </row>
    <row r="111" spans="1:20" x14ac:dyDescent="0.25">
      <c r="A111" s="5"/>
      <c r="B111" s="5"/>
      <c r="C111" s="5"/>
      <c r="D111" s="6"/>
      <c r="E111" s="12"/>
      <c r="F111" s="13"/>
      <c r="G111" s="13"/>
      <c r="H111" s="13"/>
      <c r="I111" s="13"/>
      <c r="J111" s="13"/>
      <c r="K111" s="13"/>
      <c r="L111" s="14">
        <f>IF($A111="","",COUNTIF(G111:K111,"x"))</f>
      </c>
      <c r="M111" s="14">
        <f>IF($A111="","",L111*52)</f>
      </c>
      <c r="N111" s="15">
        <f>IF($D111="","",IFERROR(VLOOKUP($D111,Romtyper,3,FALSE),""))</f>
      </c>
      <c r="O111" s="16">
        <f>IF(OR($E111="",N111=""),"",ROUND($E111*N111+Riggtid,1))</f>
      </c>
      <c r="P111" s="16">
        <f>IF(OR(O111="",M111=""),"",ROUND(O111*M111/60,1))</f>
      </c>
      <c r="Q111" s="17">
        <f>IF(P111="","",ROUND(P111*Timekost,0))</f>
      </c>
      <c r="R111" s="5"/>
      <c r="S111" s="5"/>
      <c r="T111" s="5"/>
    </row>
    <row r="112" spans="1:20" x14ac:dyDescent="0.25">
      <c r="A112" s="5"/>
      <c r="B112" s="5"/>
      <c r="C112" s="5"/>
      <c r="D112" s="6"/>
      <c r="E112" s="12"/>
      <c r="F112" s="13"/>
      <c r="G112" s="13"/>
      <c r="H112" s="13"/>
      <c r="I112" s="13"/>
      <c r="J112" s="13"/>
      <c r="K112" s="13"/>
      <c r="L112" s="14">
        <f>IF($A112="","",COUNTIF(G112:K112,"x"))</f>
      </c>
      <c r="M112" s="14">
        <f>IF($A112="","",L112*52)</f>
      </c>
      <c r="N112" s="15">
        <f>IF($D112="","",IFERROR(VLOOKUP($D112,Romtyper,3,FALSE),""))</f>
      </c>
      <c r="O112" s="16">
        <f>IF(OR($E112="",N112=""),"",ROUND($E112*N112+Riggtid,1))</f>
      </c>
      <c r="P112" s="16">
        <f>IF(OR(O112="",M112=""),"",ROUND(O112*M112/60,1))</f>
      </c>
      <c r="Q112" s="17">
        <f>IF(P112="","",ROUND(P112*Timekost,0))</f>
      </c>
      <c r="R112" s="5"/>
      <c r="S112" s="5"/>
      <c r="T112" s="5"/>
    </row>
    <row r="113" spans="1:20" x14ac:dyDescent="0.25">
      <c r="A113" s="5"/>
      <c r="B113" s="5"/>
      <c r="C113" s="5"/>
      <c r="D113" s="6"/>
      <c r="E113" s="12"/>
      <c r="F113" s="13"/>
      <c r="G113" s="13"/>
      <c r="H113" s="13"/>
      <c r="I113" s="13"/>
      <c r="J113" s="13"/>
      <c r="K113" s="13"/>
      <c r="L113" s="14">
        <f>IF($A113="","",COUNTIF(G113:K113,"x"))</f>
      </c>
      <c r="M113" s="14">
        <f>IF($A113="","",L113*52)</f>
      </c>
      <c r="N113" s="15">
        <f>IF($D113="","",IFERROR(VLOOKUP($D113,Romtyper,3,FALSE),""))</f>
      </c>
      <c r="O113" s="16">
        <f>IF(OR($E113="",N113=""),"",ROUND($E113*N113+Riggtid,1))</f>
      </c>
      <c r="P113" s="16">
        <f>IF(OR(O113="",M113=""),"",ROUND(O113*M113/60,1))</f>
      </c>
      <c r="Q113" s="17">
        <f>IF(P113="","",ROUND(P113*Timekost,0))</f>
      </c>
      <c r="R113" s="5"/>
      <c r="S113" s="5"/>
      <c r="T113" s="5"/>
    </row>
    <row r="114" spans="1:20" x14ac:dyDescent="0.25">
      <c r="A114" s="5"/>
      <c r="B114" s="5"/>
      <c r="C114" s="5"/>
      <c r="D114" s="6"/>
      <c r="E114" s="12"/>
      <c r="F114" s="13"/>
      <c r="G114" s="13"/>
      <c r="H114" s="13"/>
      <c r="I114" s="13"/>
      <c r="J114" s="13"/>
      <c r="K114" s="13"/>
      <c r="L114" s="14">
        <f>IF($A114="","",COUNTIF(G114:K114,"x"))</f>
      </c>
      <c r="M114" s="14">
        <f>IF($A114="","",L114*52)</f>
      </c>
      <c r="N114" s="15">
        <f>IF($D114="","",IFERROR(VLOOKUP($D114,Romtyper,3,FALSE),""))</f>
      </c>
      <c r="O114" s="16">
        <f>IF(OR($E114="",N114=""),"",ROUND($E114*N114+Riggtid,1))</f>
      </c>
      <c r="P114" s="16">
        <f>IF(OR(O114="",M114=""),"",ROUND(O114*M114/60,1))</f>
      </c>
      <c r="Q114" s="17">
        <f>IF(P114="","",ROUND(P114*Timekost,0))</f>
      </c>
      <c r="R114" s="5"/>
      <c r="S114" s="5"/>
      <c r="T114" s="5"/>
    </row>
    <row r="115" spans="1:20" x14ac:dyDescent="0.25">
      <c r="A115" s="5"/>
      <c r="B115" s="5"/>
      <c r="C115" s="5"/>
      <c r="D115" s="6"/>
      <c r="E115" s="12"/>
      <c r="F115" s="13"/>
      <c r="G115" s="13"/>
      <c r="H115" s="13"/>
      <c r="I115" s="13"/>
      <c r="J115" s="13"/>
      <c r="K115" s="13"/>
      <c r="L115" s="14">
        <f>IF($A115="","",COUNTIF(G115:K115,"x"))</f>
      </c>
      <c r="M115" s="14">
        <f>IF($A115="","",L115*52)</f>
      </c>
      <c r="N115" s="15">
        <f>IF($D115="","",IFERROR(VLOOKUP($D115,Romtyper,3,FALSE),""))</f>
      </c>
      <c r="O115" s="16">
        <f>IF(OR($E115="",N115=""),"",ROUND($E115*N115+Riggtid,1))</f>
      </c>
      <c r="P115" s="16">
        <f>IF(OR(O115="",M115=""),"",ROUND(O115*M115/60,1))</f>
      </c>
      <c r="Q115" s="17">
        <f>IF(P115="","",ROUND(P115*Timekost,0))</f>
      </c>
      <c r="R115" s="5"/>
      <c r="S115" s="5"/>
      <c r="T115" s="5"/>
    </row>
    <row r="116" spans="1:20" x14ac:dyDescent="0.25">
      <c r="A116" s="5"/>
      <c r="B116" s="5"/>
      <c r="C116" s="5"/>
      <c r="D116" s="6"/>
      <c r="E116" s="12"/>
      <c r="F116" s="13"/>
      <c r="G116" s="13"/>
      <c r="H116" s="13"/>
      <c r="I116" s="13"/>
      <c r="J116" s="13"/>
      <c r="K116" s="13"/>
      <c r="L116" s="14">
        <f>IF($A116="","",COUNTIF(G116:K116,"x"))</f>
      </c>
      <c r="M116" s="14">
        <f>IF($A116="","",L116*52)</f>
      </c>
      <c r="N116" s="15">
        <f>IF($D116="","",IFERROR(VLOOKUP($D116,Romtyper,3,FALSE),""))</f>
      </c>
      <c r="O116" s="16">
        <f>IF(OR($E116="",N116=""),"",ROUND($E116*N116+Riggtid,1))</f>
      </c>
      <c r="P116" s="16">
        <f>IF(OR(O116="",M116=""),"",ROUND(O116*M116/60,1))</f>
      </c>
      <c r="Q116" s="17">
        <f>IF(P116="","",ROUND(P116*Timekost,0))</f>
      </c>
      <c r="R116" s="5"/>
      <c r="S116" s="5"/>
      <c r="T116" s="5"/>
    </row>
    <row r="117" spans="1:20" x14ac:dyDescent="0.25">
      <c r="A117" s="5"/>
      <c r="B117" s="5"/>
      <c r="C117" s="5"/>
      <c r="D117" s="6"/>
      <c r="E117" s="12"/>
      <c r="F117" s="13"/>
      <c r="G117" s="13"/>
      <c r="H117" s="13"/>
      <c r="I117" s="13"/>
      <c r="J117" s="13"/>
      <c r="K117" s="13"/>
      <c r="L117" s="14">
        <f>IF($A117="","",COUNTIF(G117:K117,"x"))</f>
      </c>
      <c r="M117" s="14">
        <f>IF($A117="","",L117*52)</f>
      </c>
      <c r="N117" s="15">
        <f>IF($D117="","",IFERROR(VLOOKUP($D117,Romtyper,3,FALSE),""))</f>
      </c>
      <c r="O117" s="16">
        <f>IF(OR($E117="",N117=""),"",ROUND($E117*N117+Riggtid,1))</f>
      </c>
      <c r="P117" s="16">
        <f>IF(OR(O117="",M117=""),"",ROUND(O117*M117/60,1))</f>
      </c>
      <c r="Q117" s="17">
        <f>IF(P117="","",ROUND(P117*Timekost,0))</f>
      </c>
      <c r="R117" s="5"/>
      <c r="S117" s="5"/>
      <c r="T117" s="5"/>
    </row>
    <row r="118" spans="1:20" x14ac:dyDescent="0.25">
      <c r="A118" s="5"/>
      <c r="B118" s="5"/>
      <c r="C118" s="5"/>
      <c r="D118" s="6"/>
      <c r="E118" s="12"/>
      <c r="F118" s="13"/>
      <c r="G118" s="13"/>
      <c r="H118" s="13"/>
      <c r="I118" s="13"/>
      <c r="J118" s="13"/>
      <c r="K118" s="13"/>
      <c r="L118" s="14">
        <f>IF($A118="","",COUNTIF(G118:K118,"x"))</f>
      </c>
      <c r="M118" s="14">
        <f>IF($A118="","",L118*52)</f>
      </c>
      <c r="N118" s="15">
        <f>IF($D118="","",IFERROR(VLOOKUP($D118,Romtyper,3,FALSE),""))</f>
      </c>
      <c r="O118" s="16">
        <f>IF(OR($E118="",N118=""),"",ROUND($E118*N118+Riggtid,1))</f>
      </c>
      <c r="P118" s="16">
        <f>IF(OR(O118="",M118=""),"",ROUND(O118*M118/60,1))</f>
      </c>
      <c r="Q118" s="17">
        <f>IF(P118="","",ROUND(P118*Timekost,0))</f>
      </c>
      <c r="R118" s="5"/>
      <c r="S118" s="5"/>
      <c r="T118" s="5"/>
    </row>
    <row r="119" spans="1:20" x14ac:dyDescent="0.25">
      <c r="A119" s="5"/>
      <c r="B119" s="5"/>
      <c r="C119" s="5"/>
      <c r="D119" s="6"/>
      <c r="E119" s="12"/>
      <c r="F119" s="13"/>
      <c r="G119" s="13"/>
      <c r="H119" s="13"/>
      <c r="I119" s="13"/>
      <c r="J119" s="13"/>
      <c r="K119" s="13"/>
      <c r="L119" s="14">
        <f>IF($A119="","",COUNTIF(G119:K119,"x"))</f>
      </c>
      <c r="M119" s="14">
        <f>IF($A119="","",L119*52)</f>
      </c>
      <c r="N119" s="15">
        <f>IF($D119="","",IFERROR(VLOOKUP($D119,Romtyper,3,FALSE),""))</f>
      </c>
      <c r="O119" s="16">
        <f>IF(OR($E119="",N119=""),"",ROUND($E119*N119+Riggtid,1))</f>
      </c>
      <c r="P119" s="16">
        <f>IF(OR(O119="",M119=""),"",ROUND(O119*M119/60,1))</f>
      </c>
      <c r="Q119" s="17">
        <f>IF(P119="","",ROUND(P119*Timekost,0))</f>
      </c>
      <c r="R119" s="5"/>
      <c r="S119" s="5"/>
      <c r="T119" s="5"/>
    </row>
    <row r="120" spans="1:20" x14ac:dyDescent="0.25">
      <c r="A120" s="5"/>
      <c r="B120" s="5"/>
      <c r="C120" s="5"/>
      <c r="D120" s="6"/>
      <c r="E120" s="12"/>
      <c r="F120" s="13"/>
      <c r="G120" s="13"/>
      <c r="H120" s="13"/>
      <c r="I120" s="13"/>
      <c r="J120" s="13"/>
      <c r="K120" s="13"/>
      <c r="L120" s="14">
        <f>IF($A120="","",COUNTIF(G120:K120,"x"))</f>
      </c>
      <c r="M120" s="14">
        <f>IF($A120="","",L120*52)</f>
      </c>
      <c r="N120" s="15">
        <f>IF($D120="","",IFERROR(VLOOKUP($D120,Romtyper,3,FALSE),""))</f>
      </c>
      <c r="O120" s="16">
        <f>IF(OR($E120="",N120=""),"",ROUND($E120*N120+Riggtid,1))</f>
      </c>
      <c r="P120" s="16">
        <f>IF(OR(O120="",M120=""),"",ROUND(O120*M120/60,1))</f>
      </c>
      <c r="Q120" s="17">
        <f>IF(P120="","",ROUND(P120*Timekost,0))</f>
      </c>
      <c r="R120" s="5"/>
      <c r="S120" s="5"/>
      <c r="T120" s="5"/>
    </row>
    <row r="121" spans="1:20" x14ac:dyDescent="0.25">
      <c r="A121" s="5"/>
      <c r="B121" s="5"/>
      <c r="C121" s="5"/>
      <c r="D121" s="6"/>
      <c r="E121" s="12"/>
      <c r="F121" s="13"/>
      <c r="G121" s="13"/>
      <c r="H121" s="13"/>
      <c r="I121" s="13"/>
      <c r="J121" s="13"/>
      <c r="K121" s="13"/>
      <c r="L121" s="14">
        <f>IF($A121="","",COUNTIF(G121:K121,"x"))</f>
      </c>
      <c r="M121" s="14">
        <f>IF($A121="","",L121*52)</f>
      </c>
      <c r="N121" s="15">
        <f>IF($D121="","",IFERROR(VLOOKUP($D121,Romtyper,3,FALSE),""))</f>
      </c>
      <c r="O121" s="16">
        <f>IF(OR($E121="",N121=""),"",ROUND($E121*N121+Riggtid,1))</f>
      </c>
      <c r="P121" s="16">
        <f>IF(OR(O121="",M121=""),"",ROUND(O121*M121/60,1))</f>
      </c>
      <c r="Q121" s="17">
        <f>IF(P121="","",ROUND(P121*Timekost,0))</f>
      </c>
      <c r="R121" s="5"/>
      <c r="S121" s="5"/>
      <c r="T121" s="5"/>
    </row>
    <row r="122" spans="1:20" x14ac:dyDescent="0.25">
      <c r="A122" s="5"/>
      <c r="B122" s="5"/>
      <c r="C122" s="5"/>
      <c r="D122" s="6"/>
      <c r="E122" s="12"/>
      <c r="F122" s="13"/>
      <c r="G122" s="13"/>
      <c r="H122" s="13"/>
      <c r="I122" s="13"/>
      <c r="J122" s="13"/>
      <c r="K122" s="13"/>
      <c r="L122" s="14">
        <f>IF($A122="","",COUNTIF(G122:K122,"x"))</f>
      </c>
      <c r="M122" s="14">
        <f>IF($A122="","",L122*52)</f>
      </c>
      <c r="N122" s="15">
        <f>IF($D122="","",IFERROR(VLOOKUP($D122,Romtyper,3,FALSE),""))</f>
      </c>
      <c r="O122" s="16">
        <f>IF(OR($E122="",N122=""),"",ROUND($E122*N122+Riggtid,1))</f>
      </c>
      <c r="P122" s="16">
        <f>IF(OR(O122="",M122=""),"",ROUND(O122*M122/60,1))</f>
      </c>
      <c r="Q122" s="17">
        <f>IF(P122="","",ROUND(P122*Timekost,0))</f>
      </c>
      <c r="R122" s="5"/>
      <c r="S122" s="5"/>
      <c r="T122" s="5"/>
    </row>
    <row r="123" spans="1:20" x14ac:dyDescent="0.25">
      <c r="A123" s="5"/>
      <c r="B123" s="5"/>
      <c r="C123" s="5"/>
      <c r="D123" s="6"/>
      <c r="E123" s="12"/>
      <c r="F123" s="13"/>
      <c r="G123" s="13"/>
      <c r="H123" s="13"/>
      <c r="I123" s="13"/>
      <c r="J123" s="13"/>
      <c r="K123" s="13"/>
      <c r="L123" s="14">
        <f>IF($A123="","",COUNTIF(G123:K123,"x"))</f>
      </c>
      <c r="M123" s="14">
        <f>IF($A123="","",L123*52)</f>
      </c>
      <c r="N123" s="15">
        <f>IF($D123="","",IFERROR(VLOOKUP($D123,Romtyper,3,FALSE),""))</f>
      </c>
      <c r="O123" s="16">
        <f>IF(OR($E123="",N123=""),"",ROUND($E123*N123+Riggtid,1))</f>
      </c>
      <c r="P123" s="16">
        <f>IF(OR(O123="",M123=""),"",ROUND(O123*M123/60,1))</f>
      </c>
      <c r="Q123" s="17">
        <f>IF(P123="","",ROUND(P123*Timekost,0))</f>
      </c>
      <c r="R123" s="5"/>
      <c r="S123" s="5"/>
      <c r="T123" s="5"/>
    </row>
    <row r="124" spans="1:20" x14ac:dyDescent="0.25">
      <c r="A124" s="5"/>
      <c r="B124" s="5"/>
      <c r="C124" s="5"/>
      <c r="D124" s="6"/>
      <c r="E124" s="12"/>
      <c r="F124" s="13"/>
      <c r="G124" s="13"/>
      <c r="H124" s="13"/>
      <c r="I124" s="13"/>
      <c r="J124" s="13"/>
      <c r="K124" s="13"/>
      <c r="L124" s="14">
        <f>IF($A124="","",COUNTIF(G124:K124,"x"))</f>
      </c>
      <c r="M124" s="14">
        <f>IF($A124="","",L124*52)</f>
      </c>
      <c r="N124" s="15">
        <f>IF($D124="","",IFERROR(VLOOKUP($D124,Romtyper,3,FALSE),""))</f>
      </c>
      <c r="O124" s="16">
        <f>IF(OR($E124="",N124=""),"",ROUND($E124*N124+Riggtid,1))</f>
      </c>
      <c r="P124" s="16">
        <f>IF(OR(O124="",M124=""),"",ROUND(O124*M124/60,1))</f>
      </c>
      <c r="Q124" s="17">
        <f>IF(P124="","",ROUND(P124*Timekost,0))</f>
      </c>
      <c r="R124" s="5"/>
      <c r="S124" s="5"/>
      <c r="T124" s="5"/>
    </row>
    <row r="125" spans="1:20" x14ac:dyDescent="0.25">
      <c r="A125" s="5"/>
      <c r="B125" s="5"/>
      <c r="C125" s="5"/>
      <c r="D125" s="6"/>
      <c r="E125" s="12"/>
      <c r="F125" s="13"/>
      <c r="G125" s="13"/>
      <c r="H125" s="13"/>
      <c r="I125" s="13"/>
      <c r="J125" s="13"/>
      <c r="K125" s="13"/>
      <c r="L125" s="14">
        <f>IF($A125="","",COUNTIF(G125:K125,"x"))</f>
      </c>
      <c r="M125" s="14">
        <f>IF($A125="","",L125*52)</f>
      </c>
      <c r="N125" s="15">
        <f>IF($D125="","",IFERROR(VLOOKUP($D125,Romtyper,3,FALSE),""))</f>
      </c>
      <c r="O125" s="16">
        <f>IF(OR($E125="",N125=""),"",ROUND($E125*N125+Riggtid,1))</f>
      </c>
      <c r="P125" s="16">
        <f>IF(OR(O125="",M125=""),"",ROUND(O125*M125/60,1))</f>
      </c>
      <c r="Q125" s="17">
        <f>IF(P125="","",ROUND(P125*Timekost,0))</f>
      </c>
      <c r="R125" s="5"/>
      <c r="S125" s="5"/>
      <c r="T125" s="5"/>
    </row>
    <row r="126" spans="1:20" x14ac:dyDescent="0.25">
      <c r="A126" s="5"/>
      <c r="B126" s="5"/>
      <c r="C126" s="5"/>
      <c r="D126" s="6"/>
      <c r="E126" s="12"/>
      <c r="F126" s="13"/>
      <c r="G126" s="13"/>
      <c r="H126" s="13"/>
      <c r="I126" s="13"/>
      <c r="J126" s="13"/>
      <c r="K126" s="13"/>
      <c r="L126" s="14">
        <f>IF($A126="","",COUNTIF(G126:K126,"x"))</f>
      </c>
      <c r="M126" s="14">
        <f>IF($A126="","",L126*52)</f>
      </c>
      <c r="N126" s="15">
        <f>IF($D126="","",IFERROR(VLOOKUP($D126,Romtyper,3,FALSE),""))</f>
      </c>
      <c r="O126" s="16">
        <f>IF(OR($E126="",N126=""),"",ROUND($E126*N126+Riggtid,1))</f>
      </c>
      <c r="P126" s="16">
        <f>IF(OR(O126="",M126=""),"",ROUND(O126*M126/60,1))</f>
      </c>
      <c r="Q126" s="17">
        <f>IF(P126="","",ROUND(P126*Timekost,0))</f>
      </c>
      <c r="R126" s="5"/>
      <c r="S126" s="5"/>
      <c r="T126" s="5"/>
    </row>
    <row r="127" spans="1:20" x14ac:dyDescent="0.25">
      <c r="A127" s="5"/>
      <c r="B127" s="5"/>
      <c r="C127" s="5"/>
      <c r="D127" s="6"/>
      <c r="E127" s="12"/>
      <c r="F127" s="13"/>
      <c r="G127" s="13"/>
      <c r="H127" s="13"/>
      <c r="I127" s="13"/>
      <c r="J127" s="13"/>
      <c r="K127" s="13"/>
      <c r="L127" s="14">
        <f>IF($A127="","",COUNTIF(G127:K127,"x"))</f>
      </c>
      <c r="M127" s="14">
        <f>IF($A127="","",L127*52)</f>
      </c>
      <c r="N127" s="15">
        <f>IF($D127="","",IFERROR(VLOOKUP($D127,Romtyper,3,FALSE),""))</f>
      </c>
      <c r="O127" s="16">
        <f>IF(OR($E127="",N127=""),"",ROUND($E127*N127+Riggtid,1))</f>
      </c>
      <c r="P127" s="16">
        <f>IF(OR(O127="",M127=""),"",ROUND(O127*M127/60,1))</f>
      </c>
      <c r="Q127" s="17">
        <f>IF(P127="","",ROUND(P127*Timekost,0))</f>
      </c>
      <c r="R127" s="5"/>
      <c r="S127" s="5"/>
      <c r="T127" s="5"/>
    </row>
    <row r="128" spans="1:20" x14ac:dyDescent="0.25">
      <c r="A128" s="5"/>
      <c r="B128" s="5"/>
      <c r="C128" s="5"/>
      <c r="D128" s="6"/>
      <c r="E128" s="12"/>
      <c r="F128" s="13"/>
      <c r="G128" s="13"/>
      <c r="H128" s="13"/>
      <c r="I128" s="13"/>
      <c r="J128" s="13"/>
      <c r="K128" s="13"/>
      <c r="L128" s="14">
        <f>IF($A128="","",COUNTIF(G128:K128,"x"))</f>
      </c>
      <c r="M128" s="14">
        <f>IF($A128="","",L128*52)</f>
      </c>
      <c r="N128" s="15">
        <f>IF($D128="","",IFERROR(VLOOKUP($D128,Romtyper,3,FALSE),""))</f>
      </c>
      <c r="O128" s="16">
        <f>IF(OR($E128="",N128=""),"",ROUND($E128*N128+Riggtid,1))</f>
      </c>
      <c r="P128" s="16">
        <f>IF(OR(O128="",M128=""),"",ROUND(O128*M128/60,1))</f>
      </c>
      <c r="Q128" s="17">
        <f>IF(P128="","",ROUND(P128*Timekost,0))</f>
      </c>
      <c r="R128" s="5"/>
      <c r="S128" s="5"/>
      <c r="T128" s="5"/>
    </row>
    <row r="129" spans="1:20" x14ac:dyDescent="0.25">
      <c r="A129" s="5"/>
      <c r="B129" s="5"/>
      <c r="C129" s="5"/>
      <c r="D129" s="6"/>
      <c r="E129" s="12"/>
      <c r="F129" s="13"/>
      <c r="G129" s="13"/>
      <c r="H129" s="13"/>
      <c r="I129" s="13"/>
      <c r="J129" s="13"/>
      <c r="K129" s="13"/>
      <c r="L129" s="14">
        <f>IF($A129="","",COUNTIF(G129:K129,"x"))</f>
      </c>
      <c r="M129" s="14">
        <f>IF($A129="","",L129*52)</f>
      </c>
      <c r="N129" s="15">
        <f>IF($D129="","",IFERROR(VLOOKUP($D129,Romtyper,3,FALSE),""))</f>
      </c>
      <c r="O129" s="16">
        <f>IF(OR($E129="",N129=""),"",ROUND($E129*N129+Riggtid,1))</f>
      </c>
      <c r="P129" s="16">
        <f>IF(OR(O129="",M129=""),"",ROUND(O129*M129/60,1))</f>
      </c>
      <c r="Q129" s="17">
        <f>IF(P129="","",ROUND(P129*Timekost,0))</f>
      </c>
      <c r="R129" s="5"/>
      <c r="S129" s="5"/>
      <c r="T129" s="5"/>
    </row>
    <row r="130" spans="1:20" x14ac:dyDescent="0.25">
      <c r="A130" s="5"/>
      <c r="B130" s="5"/>
      <c r="C130" s="5"/>
      <c r="D130" s="6"/>
      <c r="E130" s="12"/>
      <c r="F130" s="13"/>
      <c r="G130" s="13"/>
      <c r="H130" s="13"/>
      <c r="I130" s="13"/>
      <c r="J130" s="13"/>
      <c r="K130" s="13"/>
      <c r="L130" s="14">
        <f>IF($A130="","",COUNTIF(G130:K130,"x"))</f>
      </c>
      <c r="M130" s="14">
        <f>IF($A130="","",L130*52)</f>
      </c>
      <c r="N130" s="15">
        <f>IF($D130="","",IFERROR(VLOOKUP($D130,Romtyper,3,FALSE),""))</f>
      </c>
      <c r="O130" s="16">
        <f>IF(OR($E130="",N130=""),"",ROUND($E130*N130+Riggtid,1))</f>
      </c>
      <c r="P130" s="16">
        <f>IF(OR(O130="",M130=""),"",ROUND(O130*M130/60,1))</f>
      </c>
      <c r="Q130" s="17">
        <f>IF(P130="","",ROUND(P130*Timekost,0))</f>
      </c>
      <c r="R130" s="5"/>
      <c r="S130" s="5"/>
      <c r="T130" s="5"/>
    </row>
    <row r="131" spans="1:20" x14ac:dyDescent="0.25">
      <c r="A131" s="5"/>
      <c r="B131" s="5"/>
      <c r="C131" s="5"/>
      <c r="D131" s="6"/>
      <c r="E131" s="12"/>
      <c r="F131" s="13"/>
      <c r="G131" s="13"/>
      <c r="H131" s="13"/>
      <c r="I131" s="13"/>
      <c r="J131" s="13"/>
      <c r="K131" s="13"/>
      <c r="L131" s="14">
        <f>IF($A131="","",COUNTIF(G131:K131,"x"))</f>
      </c>
      <c r="M131" s="14">
        <f>IF($A131="","",L131*52)</f>
      </c>
      <c r="N131" s="15">
        <f>IF($D131="","",IFERROR(VLOOKUP($D131,Romtyper,3,FALSE),""))</f>
      </c>
      <c r="O131" s="16">
        <f>IF(OR($E131="",N131=""),"",ROUND($E131*N131+Riggtid,1))</f>
      </c>
      <c r="P131" s="16">
        <f>IF(OR(O131="",M131=""),"",ROUND(O131*M131/60,1))</f>
      </c>
      <c r="Q131" s="17">
        <f>IF(P131="","",ROUND(P131*Timekost,0))</f>
      </c>
      <c r="R131" s="5"/>
      <c r="S131" s="5"/>
      <c r="T131" s="5"/>
    </row>
    <row r="132" spans="1:20" x14ac:dyDescent="0.25">
      <c r="A132" s="5"/>
      <c r="B132" s="5"/>
      <c r="C132" s="5"/>
      <c r="D132" s="6"/>
      <c r="E132" s="12"/>
      <c r="F132" s="13"/>
      <c r="G132" s="13"/>
      <c r="H132" s="13"/>
      <c r="I132" s="13"/>
      <c r="J132" s="13"/>
      <c r="K132" s="13"/>
      <c r="L132" s="14">
        <f>IF($A132="","",COUNTIF(G132:K132,"x"))</f>
      </c>
      <c r="M132" s="14">
        <f>IF($A132="","",L132*52)</f>
      </c>
      <c r="N132" s="15">
        <f>IF($D132="","",IFERROR(VLOOKUP($D132,Romtyper,3,FALSE),""))</f>
      </c>
      <c r="O132" s="16">
        <f>IF(OR($E132="",N132=""),"",ROUND($E132*N132+Riggtid,1))</f>
      </c>
      <c r="P132" s="16">
        <f>IF(OR(O132="",M132=""),"",ROUND(O132*M132/60,1))</f>
      </c>
      <c r="Q132" s="17">
        <f>IF(P132="","",ROUND(P132*Timekost,0))</f>
      </c>
      <c r="R132" s="5"/>
      <c r="S132" s="5"/>
      <c r="T132" s="5"/>
    </row>
    <row r="133" spans="1:20" x14ac:dyDescent="0.25">
      <c r="A133" s="5"/>
      <c r="B133" s="5"/>
      <c r="C133" s="5"/>
      <c r="D133" s="6"/>
      <c r="E133" s="12"/>
      <c r="F133" s="13"/>
      <c r="G133" s="13"/>
      <c r="H133" s="13"/>
      <c r="I133" s="13"/>
      <c r="J133" s="13"/>
      <c r="K133" s="13"/>
      <c r="L133" s="14">
        <f>IF($A133="","",COUNTIF(G133:K133,"x"))</f>
      </c>
      <c r="M133" s="14">
        <f>IF($A133="","",L133*52)</f>
      </c>
      <c r="N133" s="15">
        <f>IF($D133="","",IFERROR(VLOOKUP($D133,Romtyper,3,FALSE),""))</f>
      </c>
      <c r="O133" s="16">
        <f>IF(OR($E133="",N133=""),"",ROUND($E133*N133+Riggtid,1))</f>
      </c>
      <c r="P133" s="16">
        <f>IF(OR(O133="",M133=""),"",ROUND(O133*M133/60,1))</f>
      </c>
      <c r="Q133" s="17">
        <f>IF(P133="","",ROUND(P133*Timekost,0))</f>
      </c>
      <c r="R133" s="5"/>
      <c r="S133" s="5"/>
      <c r="T133" s="5"/>
    </row>
    <row r="134" spans="1:20" x14ac:dyDescent="0.25">
      <c r="A134" s="5"/>
      <c r="B134" s="5"/>
      <c r="C134" s="5"/>
      <c r="D134" s="6"/>
      <c r="E134" s="12"/>
      <c r="F134" s="13"/>
      <c r="G134" s="13"/>
      <c r="H134" s="13"/>
      <c r="I134" s="13"/>
      <c r="J134" s="13"/>
      <c r="K134" s="13"/>
      <c r="L134" s="14">
        <f>IF($A134="","",COUNTIF(G134:K134,"x"))</f>
      </c>
      <c r="M134" s="14">
        <f>IF($A134="","",L134*52)</f>
      </c>
      <c r="N134" s="15">
        <f>IF($D134="","",IFERROR(VLOOKUP($D134,Romtyper,3,FALSE),""))</f>
      </c>
      <c r="O134" s="16">
        <f>IF(OR($E134="",N134=""),"",ROUND($E134*N134+Riggtid,1))</f>
      </c>
      <c r="P134" s="16">
        <f>IF(OR(O134="",M134=""),"",ROUND(O134*M134/60,1))</f>
      </c>
      <c r="Q134" s="17">
        <f>IF(P134="","",ROUND(P134*Timekost,0))</f>
      </c>
      <c r="R134" s="5"/>
      <c r="S134" s="5"/>
      <c r="T134" s="5"/>
    </row>
    <row r="135" spans="1:20" x14ac:dyDescent="0.25">
      <c r="A135" s="5"/>
      <c r="B135" s="5"/>
      <c r="C135" s="5"/>
      <c r="D135" s="6"/>
      <c r="E135" s="12"/>
      <c r="F135" s="13"/>
      <c r="G135" s="13"/>
      <c r="H135" s="13"/>
      <c r="I135" s="13"/>
      <c r="J135" s="13"/>
      <c r="K135" s="13"/>
      <c r="L135" s="14">
        <f>IF($A135="","",COUNTIF(G135:K135,"x"))</f>
      </c>
      <c r="M135" s="14">
        <f>IF($A135="","",L135*52)</f>
      </c>
      <c r="N135" s="15">
        <f>IF($D135="","",IFERROR(VLOOKUP($D135,Romtyper,3,FALSE),""))</f>
      </c>
      <c r="O135" s="16">
        <f>IF(OR($E135="",N135=""),"",ROUND($E135*N135+Riggtid,1))</f>
      </c>
      <c r="P135" s="16">
        <f>IF(OR(O135="",M135=""),"",ROUND(O135*M135/60,1))</f>
      </c>
      <c r="Q135" s="17">
        <f>IF(P135="","",ROUND(P135*Timekost,0))</f>
      </c>
      <c r="R135" s="5"/>
      <c r="S135" s="5"/>
      <c r="T135" s="5"/>
    </row>
    <row r="136" spans="1:20" x14ac:dyDescent="0.25">
      <c r="A136" s="5"/>
      <c r="B136" s="5"/>
      <c r="C136" s="5"/>
      <c r="D136" s="6"/>
      <c r="E136" s="12"/>
      <c r="F136" s="13"/>
      <c r="G136" s="13"/>
      <c r="H136" s="13"/>
      <c r="I136" s="13"/>
      <c r="J136" s="13"/>
      <c r="K136" s="13"/>
      <c r="L136" s="14">
        <f>IF($A136="","",COUNTIF(G136:K136,"x"))</f>
      </c>
      <c r="M136" s="14">
        <f>IF($A136="","",L136*52)</f>
      </c>
      <c r="N136" s="15">
        <f>IF($D136="","",IFERROR(VLOOKUP($D136,Romtyper,3,FALSE),""))</f>
      </c>
      <c r="O136" s="16">
        <f>IF(OR($E136="",N136=""),"",ROUND($E136*N136+Riggtid,1))</f>
      </c>
      <c r="P136" s="16">
        <f>IF(OR(O136="",M136=""),"",ROUND(O136*M136/60,1))</f>
      </c>
      <c r="Q136" s="17">
        <f>IF(P136="","",ROUND(P136*Timekost,0))</f>
      </c>
      <c r="R136" s="5"/>
      <c r="S136" s="5"/>
      <c r="T136" s="5"/>
    </row>
    <row r="137" spans="1:20" x14ac:dyDescent="0.25">
      <c r="A137" s="5"/>
      <c r="B137" s="5"/>
      <c r="C137" s="5"/>
      <c r="D137" s="6"/>
      <c r="E137" s="12"/>
      <c r="F137" s="13"/>
      <c r="G137" s="13"/>
      <c r="H137" s="13"/>
      <c r="I137" s="13"/>
      <c r="J137" s="13"/>
      <c r="K137" s="13"/>
      <c r="L137" s="14">
        <f>IF($A137="","",COUNTIF(G137:K137,"x"))</f>
      </c>
      <c r="M137" s="14">
        <f>IF($A137="","",L137*52)</f>
      </c>
      <c r="N137" s="15">
        <f>IF($D137="","",IFERROR(VLOOKUP($D137,Romtyper,3,FALSE),""))</f>
      </c>
      <c r="O137" s="16">
        <f>IF(OR($E137="",N137=""),"",ROUND($E137*N137+Riggtid,1))</f>
      </c>
      <c r="P137" s="16">
        <f>IF(OR(O137="",M137=""),"",ROUND(O137*M137/60,1))</f>
      </c>
      <c r="Q137" s="17">
        <f>IF(P137="","",ROUND(P137*Timekost,0))</f>
      </c>
      <c r="R137" s="5"/>
      <c r="S137" s="5"/>
      <c r="T137" s="5"/>
    </row>
    <row r="138" spans="1:20" x14ac:dyDescent="0.25">
      <c r="A138" s="5"/>
      <c r="B138" s="5"/>
      <c r="C138" s="5"/>
      <c r="D138" s="6"/>
      <c r="E138" s="12"/>
      <c r="F138" s="13"/>
      <c r="G138" s="13"/>
      <c r="H138" s="13"/>
      <c r="I138" s="13"/>
      <c r="J138" s="13"/>
      <c r="K138" s="13"/>
      <c r="L138" s="14">
        <f>IF($A138="","",COUNTIF(G138:K138,"x"))</f>
      </c>
      <c r="M138" s="14">
        <f>IF($A138="","",L138*52)</f>
      </c>
      <c r="N138" s="15">
        <f>IF($D138="","",IFERROR(VLOOKUP($D138,Romtyper,3,FALSE),""))</f>
      </c>
      <c r="O138" s="16">
        <f>IF(OR($E138="",N138=""),"",ROUND($E138*N138+Riggtid,1))</f>
      </c>
      <c r="P138" s="16">
        <f>IF(OR(O138="",M138=""),"",ROUND(O138*M138/60,1))</f>
      </c>
      <c r="Q138" s="17">
        <f>IF(P138="","",ROUND(P138*Timekost,0))</f>
      </c>
      <c r="R138" s="5"/>
      <c r="S138" s="5"/>
      <c r="T138" s="5"/>
    </row>
    <row r="139" spans="1:20" x14ac:dyDescent="0.25">
      <c r="A139" s="5"/>
      <c r="B139" s="5"/>
      <c r="C139" s="5"/>
      <c r="D139" s="6"/>
      <c r="E139" s="12"/>
      <c r="F139" s="13"/>
      <c r="G139" s="13"/>
      <c r="H139" s="13"/>
      <c r="I139" s="13"/>
      <c r="J139" s="13"/>
      <c r="K139" s="13"/>
      <c r="L139" s="14">
        <f>IF($A139="","",COUNTIF(G139:K139,"x"))</f>
      </c>
      <c r="M139" s="14">
        <f>IF($A139="","",L139*52)</f>
      </c>
      <c r="N139" s="15">
        <f>IF($D139="","",IFERROR(VLOOKUP($D139,Romtyper,3,FALSE),""))</f>
      </c>
      <c r="O139" s="16">
        <f>IF(OR($E139="",N139=""),"",ROUND($E139*N139+Riggtid,1))</f>
      </c>
      <c r="P139" s="16">
        <f>IF(OR(O139="",M139=""),"",ROUND(O139*M139/60,1))</f>
      </c>
      <c r="Q139" s="17">
        <f>IF(P139="","",ROUND(P139*Timekost,0))</f>
      </c>
      <c r="R139" s="5"/>
      <c r="S139" s="5"/>
      <c r="T139" s="5"/>
    </row>
    <row r="140" spans="1:20" x14ac:dyDescent="0.25">
      <c r="A140" s="5"/>
      <c r="B140" s="5"/>
      <c r="C140" s="5"/>
      <c r="D140" s="6"/>
      <c r="E140" s="12"/>
      <c r="F140" s="13"/>
      <c r="G140" s="13"/>
      <c r="H140" s="13"/>
      <c r="I140" s="13"/>
      <c r="J140" s="13"/>
      <c r="K140" s="13"/>
      <c r="L140" s="14">
        <f>IF($A140="","",COUNTIF(G140:K140,"x"))</f>
      </c>
      <c r="M140" s="14">
        <f>IF($A140="","",L140*52)</f>
      </c>
      <c r="N140" s="15">
        <f>IF($D140="","",IFERROR(VLOOKUP($D140,Romtyper,3,FALSE),""))</f>
      </c>
      <c r="O140" s="16">
        <f>IF(OR($E140="",N140=""),"",ROUND($E140*N140+Riggtid,1))</f>
      </c>
      <c r="P140" s="16">
        <f>IF(OR(O140="",M140=""),"",ROUND(O140*M140/60,1))</f>
      </c>
      <c r="Q140" s="17">
        <f>IF(P140="","",ROUND(P140*Timekost,0))</f>
      </c>
      <c r="R140" s="5"/>
      <c r="S140" s="5"/>
      <c r="T140" s="5"/>
    </row>
    <row r="141" spans="1:20" x14ac:dyDescent="0.25">
      <c r="A141" s="5"/>
      <c r="B141" s="5"/>
      <c r="C141" s="5"/>
      <c r="D141" s="6"/>
      <c r="E141" s="12"/>
      <c r="F141" s="13"/>
      <c r="G141" s="13"/>
      <c r="H141" s="13"/>
      <c r="I141" s="13"/>
      <c r="J141" s="13"/>
      <c r="K141" s="13"/>
      <c r="L141" s="14">
        <f>IF($A141="","",COUNTIF(G141:K141,"x"))</f>
      </c>
      <c r="M141" s="14">
        <f>IF($A141="","",L141*52)</f>
      </c>
      <c r="N141" s="15">
        <f>IF($D141="","",IFERROR(VLOOKUP($D141,Romtyper,3,FALSE),""))</f>
      </c>
      <c r="O141" s="16">
        <f>IF(OR($E141="",N141=""),"",ROUND($E141*N141+Riggtid,1))</f>
      </c>
      <c r="P141" s="16">
        <f>IF(OR(O141="",M141=""),"",ROUND(O141*M141/60,1))</f>
      </c>
      <c r="Q141" s="17">
        <f>IF(P141="","",ROUND(P141*Timekost,0))</f>
      </c>
      <c r="R141" s="5"/>
      <c r="S141" s="5"/>
      <c r="T141" s="5"/>
    </row>
    <row r="142" spans="1:20" x14ac:dyDescent="0.25">
      <c r="A142" s="5"/>
      <c r="B142" s="5"/>
      <c r="C142" s="5"/>
      <c r="D142" s="6"/>
      <c r="E142" s="12"/>
      <c r="F142" s="13"/>
      <c r="G142" s="13"/>
      <c r="H142" s="13"/>
      <c r="I142" s="13"/>
      <c r="J142" s="13"/>
      <c r="K142" s="13"/>
      <c r="L142" s="14">
        <f>IF($A142="","",COUNTIF(G142:K142,"x"))</f>
      </c>
      <c r="M142" s="14">
        <f>IF($A142="","",L142*52)</f>
      </c>
      <c r="N142" s="15">
        <f>IF($D142="","",IFERROR(VLOOKUP($D142,Romtyper,3,FALSE),""))</f>
      </c>
      <c r="O142" s="16">
        <f>IF(OR($E142="",N142=""),"",ROUND($E142*N142+Riggtid,1))</f>
      </c>
      <c r="P142" s="16">
        <f>IF(OR(O142="",M142=""),"",ROUND(O142*M142/60,1))</f>
      </c>
      <c r="Q142" s="17">
        <f>IF(P142="","",ROUND(P142*Timekost,0))</f>
      </c>
      <c r="R142" s="5"/>
      <c r="S142" s="5"/>
      <c r="T142" s="5"/>
    </row>
    <row r="143" spans="1:20" x14ac:dyDescent="0.25">
      <c r="A143" s="5"/>
      <c r="B143" s="5"/>
      <c r="C143" s="5"/>
      <c r="D143" s="6"/>
      <c r="E143" s="12"/>
      <c r="F143" s="13"/>
      <c r="G143" s="13"/>
      <c r="H143" s="13"/>
      <c r="I143" s="13"/>
      <c r="J143" s="13"/>
      <c r="K143" s="13"/>
      <c r="L143" s="14">
        <f>IF($A143="","",COUNTIF(G143:K143,"x"))</f>
      </c>
      <c r="M143" s="14">
        <f>IF($A143="","",L143*52)</f>
      </c>
      <c r="N143" s="15">
        <f>IF($D143="","",IFERROR(VLOOKUP($D143,Romtyper,3,FALSE),""))</f>
      </c>
      <c r="O143" s="16">
        <f>IF(OR($E143="",N143=""),"",ROUND($E143*N143+Riggtid,1))</f>
      </c>
      <c r="P143" s="16">
        <f>IF(OR(O143="",M143=""),"",ROUND(O143*M143/60,1))</f>
      </c>
      <c r="Q143" s="17">
        <f>IF(P143="","",ROUND(P143*Timekost,0))</f>
      </c>
      <c r="R143" s="5"/>
      <c r="S143" s="5"/>
      <c r="T143" s="5"/>
    </row>
    <row r="144" spans="1:20" x14ac:dyDescent="0.25">
      <c r="A144" s="5"/>
      <c r="B144" s="5"/>
      <c r="C144" s="5"/>
      <c r="D144" s="6"/>
      <c r="E144" s="12"/>
      <c r="F144" s="13"/>
      <c r="G144" s="13"/>
      <c r="H144" s="13"/>
      <c r="I144" s="13"/>
      <c r="J144" s="13"/>
      <c r="K144" s="13"/>
      <c r="L144" s="14">
        <f>IF($A144="","",COUNTIF(G144:K144,"x"))</f>
      </c>
      <c r="M144" s="14">
        <f>IF($A144="","",L144*52)</f>
      </c>
      <c r="N144" s="15">
        <f>IF($D144="","",IFERROR(VLOOKUP($D144,Romtyper,3,FALSE),""))</f>
      </c>
      <c r="O144" s="16">
        <f>IF(OR($E144="",N144=""),"",ROUND($E144*N144+Riggtid,1))</f>
      </c>
      <c r="P144" s="16">
        <f>IF(OR(O144="",M144=""),"",ROUND(O144*M144/60,1))</f>
      </c>
      <c r="Q144" s="17">
        <f>IF(P144="","",ROUND(P144*Timekost,0))</f>
      </c>
      <c r="R144" s="5"/>
      <c r="S144" s="5"/>
      <c r="T144" s="5"/>
    </row>
    <row r="145" spans="1:20" x14ac:dyDescent="0.25">
      <c r="A145" s="5"/>
      <c r="B145" s="5"/>
      <c r="C145" s="5"/>
      <c r="D145" s="6"/>
      <c r="E145" s="12"/>
      <c r="F145" s="13"/>
      <c r="G145" s="13"/>
      <c r="H145" s="13"/>
      <c r="I145" s="13"/>
      <c r="J145" s="13"/>
      <c r="K145" s="13"/>
      <c r="L145" s="14">
        <f>IF($A145="","",COUNTIF(G145:K145,"x"))</f>
      </c>
      <c r="M145" s="14">
        <f>IF($A145="","",L145*52)</f>
      </c>
      <c r="N145" s="15">
        <f>IF($D145="","",IFERROR(VLOOKUP($D145,Romtyper,3,FALSE),""))</f>
      </c>
      <c r="O145" s="16">
        <f>IF(OR($E145="",N145=""),"",ROUND($E145*N145+Riggtid,1))</f>
      </c>
      <c r="P145" s="16">
        <f>IF(OR(O145="",M145=""),"",ROUND(O145*M145/60,1))</f>
      </c>
      <c r="Q145" s="17">
        <f>IF(P145="","",ROUND(P145*Timekost,0))</f>
      </c>
      <c r="R145" s="5"/>
      <c r="S145" s="5"/>
      <c r="T145" s="5"/>
    </row>
    <row r="146" spans="1:20" x14ac:dyDescent="0.25">
      <c r="A146" s="5"/>
      <c r="B146" s="5"/>
      <c r="C146" s="5"/>
      <c r="D146" s="6"/>
      <c r="E146" s="12"/>
      <c r="F146" s="13"/>
      <c r="G146" s="13"/>
      <c r="H146" s="13"/>
      <c r="I146" s="13"/>
      <c r="J146" s="13"/>
      <c r="K146" s="13"/>
      <c r="L146" s="14">
        <f>IF($A146="","",COUNTIF(G146:K146,"x"))</f>
      </c>
      <c r="M146" s="14">
        <f>IF($A146="","",L146*52)</f>
      </c>
      <c r="N146" s="15">
        <f>IF($D146="","",IFERROR(VLOOKUP($D146,Romtyper,3,FALSE),""))</f>
      </c>
      <c r="O146" s="16">
        <f>IF(OR($E146="",N146=""),"",ROUND($E146*N146+Riggtid,1))</f>
      </c>
      <c r="P146" s="16">
        <f>IF(OR(O146="",M146=""),"",ROUND(O146*M146/60,1))</f>
      </c>
      <c r="Q146" s="17">
        <f>IF(P146="","",ROUND(P146*Timekost,0))</f>
      </c>
      <c r="R146" s="5"/>
      <c r="S146" s="5"/>
      <c r="T146" s="5"/>
    </row>
    <row r="147" spans="1:20" x14ac:dyDescent="0.25">
      <c r="A147" s="5"/>
      <c r="B147" s="5"/>
      <c r="C147" s="5"/>
      <c r="D147" s="6"/>
      <c r="E147" s="12"/>
      <c r="F147" s="13"/>
      <c r="G147" s="13"/>
      <c r="H147" s="13"/>
      <c r="I147" s="13"/>
      <c r="J147" s="13"/>
      <c r="K147" s="13"/>
      <c r="L147" s="14">
        <f>IF($A147="","",COUNTIF(G147:K147,"x"))</f>
      </c>
      <c r="M147" s="14">
        <f>IF($A147="","",L147*52)</f>
      </c>
      <c r="N147" s="15">
        <f>IF($D147="","",IFERROR(VLOOKUP($D147,Romtyper,3,FALSE),""))</f>
      </c>
      <c r="O147" s="16">
        <f>IF(OR($E147="",N147=""),"",ROUND($E147*N147+Riggtid,1))</f>
      </c>
      <c r="P147" s="16">
        <f>IF(OR(O147="",M147=""),"",ROUND(O147*M147/60,1))</f>
      </c>
      <c r="Q147" s="17">
        <f>IF(P147="","",ROUND(P147*Timekost,0))</f>
      </c>
      <c r="R147" s="5"/>
      <c r="S147" s="5"/>
      <c r="T147" s="5"/>
    </row>
    <row r="148" spans="1:20" x14ac:dyDescent="0.25">
      <c r="A148" s="5"/>
      <c r="B148" s="5"/>
      <c r="C148" s="5"/>
      <c r="D148" s="6"/>
      <c r="E148" s="12"/>
      <c r="F148" s="13"/>
      <c r="G148" s="13"/>
      <c r="H148" s="13"/>
      <c r="I148" s="13"/>
      <c r="J148" s="13"/>
      <c r="K148" s="13"/>
      <c r="L148" s="14">
        <f>IF($A148="","",COUNTIF(G148:K148,"x"))</f>
      </c>
      <c r="M148" s="14">
        <f>IF($A148="","",L148*52)</f>
      </c>
      <c r="N148" s="15">
        <f>IF($D148="","",IFERROR(VLOOKUP($D148,Romtyper,3,FALSE),""))</f>
      </c>
      <c r="O148" s="16">
        <f>IF(OR($E148="",N148=""),"",ROUND($E148*N148+Riggtid,1))</f>
      </c>
      <c r="P148" s="16">
        <f>IF(OR(O148="",M148=""),"",ROUND(O148*M148/60,1))</f>
      </c>
      <c r="Q148" s="17">
        <f>IF(P148="","",ROUND(P148*Timekost,0))</f>
      </c>
      <c r="R148" s="5"/>
      <c r="S148" s="5"/>
      <c r="T148" s="5"/>
    </row>
    <row r="149" spans="1:20" x14ac:dyDescent="0.25">
      <c r="A149" s="5"/>
      <c r="B149" s="5"/>
      <c r="C149" s="5"/>
      <c r="D149" s="6"/>
      <c r="E149" s="12"/>
      <c r="F149" s="13"/>
      <c r="G149" s="13"/>
      <c r="H149" s="13"/>
      <c r="I149" s="13"/>
      <c r="J149" s="13"/>
      <c r="K149" s="13"/>
      <c r="L149" s="14">
        <f>IF($A149="","",COUNTIF(G149:K149,"x"))</f>
      </c>
      <c r="M149" s="14">
        <f>IF($A149="","",L149*52)</f>
      </c>
      <c r="N149" s="15">
        <f>IF($D149="","",IFERROR(VLOOKUP($D149,Romtyper,3,FALSE),""))</f>
      </c>
      <c r="O149" s="16">
        <f>IF(OR($E149="",N149=""),"",ROUND($E149*N149+Riggtid,1))</f>
      </c>
      <c r="P149" s="16">
        <f>IF(OR(O149="",M149=""),"",ROUND(O149*M149/60,1))</f>
      </c>
      <c r="Q149" s="17">
        <f>IF(P149="","",ROUND(P149*Timekost,0))</f>
      </c>
      <c r="R149" s="5"/>
      <c r="S149" s="5"/>
      <c r="T149" s="5"/>
    </row>
    <row r="150" spans="1:20" x14ac:dyDescent="0.25">
      <c r="A150" s="5"/>
      <c r="B150" s="5"/>
      <c r="C150" s="5"/>
      <c r="D150" s="6"/>
      <c r="E150" s="12"/>
      <c r="F150" s="13"/>
      <c r="G150" s="13"/>
      <c r="H150" s="13"/>
      <c r="I150" s="13"/>
      <c r="J150" s="13"/>
      <c r="K150" s="13"/>
      <c r="L150" s="14">
        <f>IF($A150="","",COUNTIF(G150:K150,"x"))</f>
      </c>
      <c r="M150" s="14">
        <f>IF($A150="","",L150*52)</f>
      </c>
      <c r="N150" s="15">
        <f>IF($D150="","",IFERROR(VLOOKUP($D150,Romtyper,3,FALSE),""))</f>
      </c>
      <c r="O150" s="16">
        <f>IF(OR($E150="",N150=""),"",ROUND($E150*N150+Riggtid,1))</f>
      </c>
      <c r="P150" s="16">
        <f>IF(OR(O150="",M150=""),"",ROUND(O150*M150/60,1))</f>
      </c>
      <c r="Q150" s="17">
        <f>IF(P150="","",ROUND(P150*Timekost,0))</f>
      </c>
      <c r="R150" s="5"/>
      <c r="S150" s="5"/>
      <c r="T150" s="5"/>
    </row>
    <row r="151" spans="1:20" x14ac:dyDescent="0.25">
      <c r="A151" s="5"/>
      <c r="B151" s="5"/>
      <c r="C151" s="5"/>
      <c r="D151" s="6"/>
      <c r="E151" s="12"/>
      <c r="F151" s="13"/>
      <c r="G151" s="13"/>
      <c r="H151" s="13"/>
      <c r="I151" s="13"/>
      <c r="J151" s="13"/>
      <c r="K151" s="13"/>
      <c r="L151" s="14">
        <f>IF($A151="","",COUNTIF(G151:K151,"x"))</f>
      </c>
      <c r="M151" s="14">
        <f>IF($A151="","",L151*52)</f>
      </c>
      <c r="N151" s="15">
        <f>IF($D151="","",IFERROR(VLOOKUP($D151,Romtyper,3,FALSE),""))</f>
      </c>
      <c r="O151" s="16">
        <f>IF(OR($E151="",N151=""),"",ROUND($E151*N151+Riggtid,1))</f>
      </c>
      <c r="P151" s="16">
        <f>IF(OR(O151="",M151=""),"",ROUND(O151*M151/60,1))</f>
      </c>
      <c r="Q151" s="17">
        <f>IF(P151="","",ROUND(P151*Timekost,0))</f>
      </c>
      <c r="R151" s="5"/>
      <c r="S151" s="5"/>
      <c r="T151" s="5"/>
    </row>
    <row r="152" spans="1:20" x14ac:dyDescent="0.25">
      <c r="A152" s="5"/>
      <c r="B152" s="5"/>
      <c r="C152" s="5"/>
      <c r="D152" s="6"/>
      <c r="E152" s="12"/>
      <c r="F152" s="13"/>
      <c r="G152" s="13"/>
      <c r="H152" s="13"/>
      <c r="I152" s="13"/>
      <c r="J152" s="13"/>
      <c r="K152" s="13"/>
      <c r="L152" s="14">
        <f>IF($A152="","",COUNTIF(G152:K152,"x"))</f>
      </c>
      <c r="M152" s="14">
        <f>IF($A152="","",L152*52)</f>
      </c>
      <c r="N152" s="15">
        <f>IF($D152="","",IFERROR(VLOOKUP($D152,Romtyper,3,FALSE),""))</f>
      </c>
      <c r="O152" s="16">
        <f>IF(OR($E152="",N152=""),"",ROUND($E152*N152+Riggtid,1))</f>
      </c>
      <c r="P152" s="16">
        <f>IF(OR(O152="",M152=""),"",ROUND(O152*M152/60,1))</f>
      </c>
      <c r="Q152" s="17">
        <f>IF(P152="","",ROUND(P152*Timekost,0))</f>
      </c>
      <c r="R152" s="5"/>
      <c r="S152" s="5"/>
      <c r="T152" s="5"/>
    </row>
    <row r="153" spans="1:20" x14ac:dyDescent="0.25">
      <c r="A153" s="5"/>
      <c r="B153" s="5"/>
      <c r="C153" s="5"/>
      <c r="D153" s="6"/>
      <c r="E153" s="12"/>
      <c r="F153" s="13"/>
      <c r="G153" s="13"/>
      <c r="H153" s="13"/>
      <c r="I153" s="13"/>
      <c r="J153" s="13"/>
      <c r="K153" s="13"/>
      <c r="L153" s="14">
        <f>IF($A153="","",COUNTIF(G153:K153,"x"))</f>
      </c>
      <c r="M153" s="14">
        <f>IF($A153="","",L153*52)</f>
      </c>
      <c r="N153" s="15">
        <f>IF($D153="","",IFERROR(VLOOKUP($D153,Romtyper,3,FALSE),""))</f>
      </c>
      <c r="O153" s="16">
        <f>IF(OR($E153="",N153=""),"",ROUND($E153*N153+Riggtid,1))</f>
      </c>
      <c r="P153" s="16">
        <f>IF(OR(O153="",M153=""),"",ROUND(O153*M153/60,1))</f>
      </c>
      <c r="Q153" s="17">
        <f>IF(P153="","",ROUND(P153*Timekost,0))</f>
      </c>
      <c r="R153" s="5"/>
      <c r="S153" s="5"/>
      <c r="T153" s="5"/>
    </row>
    <row r="154" spans="1:20" x14ac:dyDescent="0.25">
      <c r="A154" s="5"/>
      <c r="B154" s="5"/>
      <c r="C154" s="5"/>
      <c r="D154" s="6"/>
      <c r="E154" s="12"/>
      <c r="F154" s="13"/>
      <c r="G154" s="13"/>
      <c r="H154" s="13"/>
      <c r="I154" s="13"/>
      <c r="J154" s="13"/>
      <c r="K154" s="13"/>
      <c r="L154" s="14">
        <f>IF($A154="","",COUNTIF(G154:K154,"x"))</f>
      </c>
      <c r="M154" s="14">
        <f>IF($A154="","",L154*52)</f>
      </c>
      <c r="N154" s="15">
        <f>IF($D154="","",IFERROR(VLOOKUP($D154,Romtyper,3,FALSE),""))</f>
      </c>
      <c r="O154" s="16">
        <f>IF(OR($E154="",N154=""),"",ROUND($E154*N154+Riggtid,1))</f>
      </c>
      <c r="P154" s="16">
        <f>IF(OR(O154="",M154=""),"",ROUND(O154*M154/60,1))</f>
      </c>
      <c r="Q154" s="17">
        <f>IF(P154="","",ROUND(P154*Timekost,0))</f>
      </c>
      <c r="R154" s="5"/>
      <c r="S154" s="5"/>
      <c r="T154" s="5"/>
    </row>
    <row r="155" spans="1:20" x14ac:dyDescent="0.25">
      <c r="A155" s="5"/>
      <c r="B155" s="5"/>
      <c r="C155" s="5"/>
      <c r="D155" s="6"/>
      <c r="E155" s="12"/>
      <c r="F155" s="13"/>
      <c r="G155" s="13"/>
      <c r="H155" s="13"/>
      <c r="I155" s="13"/>
      <c r="J155" s="13"/>
      <c r="K155" s="13"/>
      <c r="L155" s="14">
        <f>IF($A155="","",COUNTIF(G155:K155,"x"))</f>
      </c>
      <c r="M155" s="14">
        <f>IF($A155="","",L155*52)</f>
      </c>
      <c r="N155" s="15">
        <f>IF($D155="","",IFERROR(VLOOKUP($D155,Romtyper,3,FALSE),""))</f>
      </c>
      <c r="O155" s="16">
        <f>IF(OR($E155="",N155=""),"",ROUND($E155*N155+Riggtid,1))</f>
      </c>
      <c r="P155" s="16">
        <f>IF(OR(O155="",M155=""),"",ROUND(O155*M155/60,1))</f>
      </c>
      <c r="Q155" s="17">
        <f>IF(P155="","",ROUND(P155*Timekost,0))</f>
      </c>
      <c r="R155" s="5"/>
      <c r="S155" s="5"/>
      <c r="T155" s="5"/>
    </row>
    <row r="156" spans="1:20" x14ac:dyDescent="0.25">
      <c r="A156" s="5"/>
      <c r="B156" s="5"/>
      <c r="C156" s="5"/>
      <c r="D156" s="6"/>
      <c r="E156" s="12"/>
      <c r="F156" s="13"/>
      <c r="G156" s="13"/>
      <c r="H156" s="13"/>
      <c r="I156" s="13"/>
      <c r="J156" s="13"/>
      <c r="K156" s="13"/>
      <c r="L156" s="14">
        <f>IF($A156="","",COUNTIF(G156:K156,"x"))</f>
      </c>
      <c r="M156" s="14">
        <f>IF($A156="","",L156*52)</f>
      </c>
      <c r="N156" s="15">
        <f>IF($D156="","",IFERROR(VLOOKUP($D156,Romtyper,3,FALSE),""))</f>
      </c>
      <c r="O156" s="16">
        <f>IF(OR($E156="",N156=""),"",ROUND($E156*N156+Riggtid,1))</f>
      </c>
      <c r="P156" s="16">
        <f>IF(OR(O156="",M156=""),"",ROUND(O156*M156/60,1))</f>
      </c>
      <c r="Q156" s="17">
        <f>IF(P156="","",ROUND(P156*Timekost,0))</f>
      </c>
      <c r="R156" s="5"/>
      <c r="S156" s="5"/>
      <c r="T156" s="5"/>
    </row>
    <row r="157" spans="1:20" x14ac:dyDescent="0.25">
      <c r="A157" s="5"/>
      <c r="B157" s="5"/>
      <c r="C157" s="5"/>
      <c r="D157" s="6"/>
      <c r="E157" s="12"/>
      <c r="F157" s="13"/>
      <c r="G157" s="13"/>
      <c r="H157" s="13"/>
      <c r="I157" s="13"/>
      <c r="J157" s="13"/>
      <c r="K157" s="13"/>
      <c r="L157" s="14">
        <f>IF($A157="","",COUNTIF(G157:K157,"x"))</f>
      </c>
      <c r="M157" s="14">
        <f>IF($A157="","",L157*52)</f>
      </c>
      <c r="N157" s="15">
        <f>IF($D157="","",IFERROR(VLOOKUP($D157,Romtyper,3,FALSE),""))</f>
      </c>
      <c r="O157" s="16">
        <f>IF(OR($E157="",N157=""),"",ROUND($E157*N157+Riggtid,1))</f>
      </c>
      <c r="P157" s="16">
        <f>IF(OR(O157="",M157=""),"",ROUND(O157*M157/60,1))</f>
      </c>
      <c r="Q157" s="17">
        <f>IF(P157="","",ROUND(P157*Timekost,0))</f>
      </c>
      <c r="R157" s="5"/>
      <c r="S157" s="5"/>
      <c r="T157" s="5"/>
    </row>
    <row r="158" spans="1:20" x14ac:dyDescent="0.25">
      <c r="A158" s="5"/>
      <c r="B158" s="5"/>
      <c r="C158" s="5"/>
      <c r="D158" s="6"/>
      <c r="E158" s="12"/>
      <c r="F158" s="13"/>
      <c r="G158" s="13"/>
      <c r="H158" s="13"/>
      <c r="I158" s="13"/>
      <c r="J158" s="13"/>
      <c r="K158" s="13"/>
      <c r="L158" s="14">
        <f>IF($A158="","",COUNTIF(G158:K158,"x"))</f>
      </c>
      <c r="M158" s="14">
        <f>IF($A158="","",L158*52)</f>
      </c>
      <c r="N158" s="15">
        <f>IF($D158="","",IFERROR(VLOOKUP($D158,Romtyper,3,FALSE),""))</f>
      </c>
      <c r="O158" s="16">
        <f>IF(OR($E158="",N158=""),"",ROUND($E158*N158+Riggtid,1))</f>
      </c>
      <c r="P158" s="16">
        <f>IF(OR(O158="",M158=""),"",ROUND(O158*M158/60,1))</f>
      </c>
      <c r="Q158" s="17">
        <f>IF(P158="","",ROUND(P158*Timekost,0))</f>
      </c>
      <c r="R158" s="5"/>
      <c r="S158" s="5"/>
      <c r="T158" s="5"/>
    </row>
    <row r="159" spans="1:20" x14ac:dyDescent="0.25">
      <c r="A159" s="5"/>
      <c r="B159" s="5"/>
      <c r="C159" s="5"/>
      <c r="D159" s="6"/>
      <c r="E159" s="12"/>
      <c r="F159" s="13"/>
      <c r="G159" s="13"/>
      <c r="H159" s="13"/>
      <c r="I159" s="13"/>
      <c r="J159" s="13"/>
      <c r="K159" s="13"/>
      <c r="L159" s="14">
        <f>IF($A159="","",COUNTIF(G159:K159,"x"))</f>
      </c>
      <c r="M159" s="14">
        <f>IF($A159="","",L159*52)</f>
      </c>
      <c r="N159" s="15">
        <f>IF($D159="","",IFERROR(VLOOKUP($D159,Romtyper,3,FALSE),""))</f>
      </c>
      <c r="O159" s="16">
        <f>IF(OR($E159="",N159=""),"",ROUND($E159*N159+Riggtid,1))</f>
      </c>
      <c r="P159" s="16">
        <f>IF(OR(O159="",M159=""),"",ROUND(O159*M159/60,1))</f>
      </c>
      <c r="Q159" s="17">
        <f>IF(P159="","",ROUND(P159*Timekost,0))</f>
      </c>
      <c r="R159" s="5"/>
      <c r="S159" s="5"/>
      <c r="T159" s="5"/>
    </row>
    <row r="160" spans="1:20" x14ac:dyDescent="0.25">
      <c r="A160" s="5"/>
      <c r="B160" s="5"/>
      <c r="C160" s="5"/>
      <c r="D160" s="6"/>
      <c r="E160" s="12"/>
      <c r="F160" s="13"/>
      <c r="G160" s="13"/>
      <c r="H160" s="13"/>
      <c r="I160" s="13"/>
      <c r="J160" s="13"/>
      <c r="K160" s="13"/>
      <c r="L160" s="14">
        <f>IF($A160="","",COUNTIF(G160:K160,"x"))</f>
      </c>
      <c r="M160" s="14">
        <f>IF($A160="","",L160*52)</f>
      </c>
      <c r="N160" s="15">
        <f>IF($D160="","",IFERROR(VLOOKUP($D160,Romtyper,3,FALSE),""))</f>
      </c>
      <c r="O160" s="16">
        <f>IF(OR($E160="",N160=""),"",ROUND($E160*N160+Riggtid,1))</f>
      </c>
      <c r="P160" s="16">
        <f>IF(OR(O160="",M160=""),"",ROUND(O160*M160/60,1))</f>
      </c>
      <c r="Q160" s="17">
        <f>IF(P160="","",ROUND(P160*Timekost,0))</f>
      </c>
      <c r="R160" s="5"/>
      <c r="S160" s="5"/>
      <c r="T160" s="5"/>
    </row>
    <row r="161" spans="1:20" x14ac:dyDescent="0.25">
      <c r="A161" s="5"/>
      <c r="B161" s="5"/>
      <c r="C161" s="5"/>
      <c r="D161" s="6"/>
      <c r="E161" s="12"/>
      <c r="F161" s="13"/>
      <c r="G161" s="13"/>
      <c r="H161" s="13"/>
      <c r="I161" s="13"/>
      <c r="J161" s="13"/>
      <c r="K161" s="13"/>
      <c r="L161" s="14">
        <f>IF($A161="","",COUNTIF(G161:K161,"x"))</f>
      </c>
      <c r="M161" s="14">
        <f>IF($A161="","",L161*52)</f>
      </c>
      <c r="N161" s="15">
        <f>IF($D161="","",IFERROR(VLOOKUP($D161,Romtyper,3,FALSE),""))</f>
      </c>
      <c r="O161" s="16">
        <f>IF(OR($E161="",N161=""),"",ROUND($E161*N161+Riggtid,1))</f>
      </c>
      <c r="P161" s="16">
        <f>IF(OR(O161="",M161=""),"",ROUND(O161*M161/60,1))</f>
      </c>
      <c r="Q161" s="17">
        <f>IF(P161="","",ROUND(P161*Timekost,0))</f>
      </c>
      <c r="R161" s="5"/>
      <c r="S161" s="5"/>
      <c r="T161" s="5"/>
    </row>
    <row r="162" spans="1:20" x14ac:dyDescent="0.25">
      <c r="A162" s="5"/>
      <c r="B162" s="5"/>
      <c r="C162" s="5"/>
      <c r="D162" s="6"/>
      <c r="E162" s="12"/>
      <c r="F162" s="13"/>
      <c r="G162" s="13"/>
      <c r="H162" s="13"/>
      <c r="I162" s="13"/>
      <c r="J162" s="13"/>
      <c r="K162" s="13"/>
      <c r="L162" s="14">
        <f>IF($A162="","",COUNTIF(G162:K162,"x"))</f>
      </c>
      <c r="M162" s="14">
        <f>IF($A162="","",L162*52)</f>
      </c>
      <c r="N162" s="15">
        <f>IF($D162="","",IFERROR(VLOOKUP($D162,Romtyper,3,FALSE),""))</f>
      </c>
      <c r="O162" s="16">
        <f>IF(OR($E162="",N162=""),"",ROUND($E162*N162+Riggtid,1))</f>
      </c>
      <c r="P162" s="16">
        <f>IF(OR(O162="",M162=""),"",ROUND(O162*M162/60,1))</f>
      </c>
      <c r="Q162" s="17">
        <f>IF(P162="","",ROUND(P162*Timekost,0))</f>
      </c>
      <c r="R162" s="5"/>
      <c r="S162" s="5"/>
      <c r="T162" s="5"/>
    </row>
    <row r="163" spans="1:20" x14ac:dyDescent="0.25">
      <c r="A163" s="5"/>
      <c r="B163" s="5"/>
      <c r="C163" s="5"/>
      <c r="D163" s="6"/>
      <c r="E163" s="12"/>
      <c r="F163" s="13"/>
      <c r="G163" s="13"/>
      <c r="H163" s="13"/>
      <c r="I163" s="13"/>
      <c r="J163" s="13"/>
      <c r="K163" s="13"/>
      <c r="L163" s="14">
        <f>IF($A163="","",COUNTIF(G163:K163,"x"))</f>
      </c>
      <c r="M163" s="14">
        <f>IF($A163="","",L163*52)</f>
      </c>
      <c r="N163" s="15">
        <f>IF($D163="","",IFERROR(VLOOKUP($D163,Romtyper,3,FALSE),""))</f>
      </c>
      <c r="O163" s="16">
        <f>IF(OR($E163="",N163=""),"",ROUND($E163*N163+Riggtid,1))</f>
      </c>
      <c r="P163" s="16">
        <f>IF(OR(O163="",M163=""),"",ROUND(O163*M163/60,1))</f>
      </c>
      <c r="Q163" s="17">
        <f>IF(P163="","",ROUND(P163*Timekost,0))</f>
      </c>
      <c r="R163" s="5"/>
      <c r="S163" s="5"/>
      <c r="T163" s="5"/>
    </row>
    <row r="164" spans="1:20" x14ac:dyDescent="0.25">
      <c r="A164" s="5"/>
      <c r="B164" s="5"/>
      <c r="C164" s="5"/>
      <c r="D164" s="6"/>
      <c r="E164" s="12"/>
      <c r="F164" s="13"/>
      <c r="G164" s="13"/>
      <c r="H164" s="13"/>
      <c r="I164" s="13"/>
      <c r="J164" s="13"/>
      <c r="K164" s="13"/>
      <c r="L164" s="14">
        <f>IF($A164="","",COUNTIF(G164:K164,"x"))</f>
      </c>
      <c r="M164" s="14">
        <f>IF($A164="","",L164*52)</f>
      </c>
      <c r="N164" s="15">
        <f>IF($D164="","",IFERROR(VLOOKUP($D164,Romtyper,3,FALSE),""))</f>
      </c>
      <c r="O164" s="16">
        <f>IF(OR($E164="",N164=""),"",ROUND($E164*N164+Riggtid,1))</f>
      </c>
      <c r="P164" s="16">
        <f>IF(OR(O164="",M164=""),"",ROUND(O164*M164/60,1))</f>
      </c>
      <c r="Q164" s="17">
        <f>IF(P164="","",ROUND(P164*Timekost,0))</f>
      </c>
      <c r="R164" s="5"/>
      <c r="S164" s="5"/>
      <c r="T164" s="5"/>
    </row>
    <row r="165" spans="1:20" x14ac:dyDescent="0.25">
      <c r="A165" s="5"/>
      <c r="B165" s="5"/>
      <c r="C165" s="5"/>
      <c r="D165" s="6"/>
      <c r="E165" s="12"/>
      <c r="F165" s="13"/>
      <c r="G165" s="13"/>
      <c r="H165" s="13"/>
      <c r="I165" s="13"/>
      <c r="J165" s="13"/>
      <c r="K165" s="13"/>
      <c r="L165" s="14">
        <f>IF($A165="","",COUNTIF(G165:K165,"x"))</f>
      </c>
      <c r="M165" s="14">
        <f>IF($A165="","",L165*52)</f>
      </c>
      <c r="N165" s="15">
        <f>IF($D165="","",IFERROR(VLOOKUP($D165,Romtyper,3,FALSE),""))</f>
      </c>
      <c r="O165" s="16">
        <f>IF(OR($E165="",N165=""),"",ROUND($E165*N165+Riggtid,1))</f>
      </c>
      <c r="P165" s="16">
        <f>IF(OR(O165="",M165=""),"",ROUND(O165*M165/60,1))</f>
      </c>
      <c r="Q165" s="17">
        <f>IF(P165="","",ROUND(P165*Timekost,0))</f>
      </c>
      <c r="R165" s="5"/>
      <c r="S165" s="5"/>
      <c r="T165" s="5"/>
    </row>
    <row r="166" spans="1:20" x14ac:dyDescent="0.25">
      <c r="A166" s="5"/>
      <c r="B166" s="5"/>
      <c r="C166" s="5"/>
      <c r="D166" s="6"/>
      <c r="E166" s="12"/>
      <c r="F166" s="13"/>
      <c r="G166" s="13"/>
      <c r="H166" s="13"/>
      <c r="I166" s="13"/>
      <c r="J166" s="13"/>
      <c r="K166" s="13"/>
      <c r="L166" s="14">
        <f>IF($A166="","",COUNTIF(G166:K166,"x"))</f>
      </c>
      <c r="M166" s="14">
        <f>IF($A166="","",L166*52)</f>
      </c>
      <c r="N166" s="15">
        <f>IF($D166="","",IFERROR(VLOOKUP($D166,Romtyper,3,FALSE),""))</f>
      </c>
      <c r="O166" s="16">
        <f>IF(OR($E166="",N166=""),"",ROUND($E166*N166+Riggtid,1))</f>
      </c>
      <c r="P166" s="16">
        <f>IF(OR(O166="",M166=""),"",ROUND(O166*M166/60,1))</f>
      </c>
      <c r="Q166" s="17">
        <f>IF(P166="","",ROUND(P166*Timekost,0))</f>
      </c>
      <c r="R166" s="5"/>
      <c r="S166" s="5"/>
      <c r="T166" s="5"/>
    </row>
    <row r="167" spans="1:20" x14ac:dyDescent="0.25">
      <c r="A167" s="5"/>
      <c r="B167" s="5"/>
      <c r="C167" s="5"/>
      <c r="D167" s="6"/>
      <c r="E167" s="12"/>
      <c r="F167" s="13"/>
      <c r="G167" s="13"/>
      <c r="H167" s="13"/>
      <c r="I167" s="13"/>
      <c r="J167" s="13"/>
      <c r="K167" s="13"/>
      <c r="L167" s="14">
        <f>IF($A167="","",COUNTIF(G167:K167,"x"))</f>
      </c>
      <c r="M167" s="14">
        <f>IF($A167="","",L167*52)</f>
      </c>
      <c r="N167" s="15">
        <f>IF($D167="","",IFERROR(VLOOKUP($D167,Romtyper,3,FALSE),""))</f>
      </c>
      <c r="O167" s="16">
        <f>IF(OR($E167="",N167=""),"",ROUND($E167*N167+Riggtid,1))</f>
      </c>
      <c r="P167" s="16">
        <f>IF(OR(O167="",M167=""),"",ROUND(O167*M167/60,1))</f>
      </c>
      <c r="Q167" s="17">
        <f>IF(P167="","",ROUND(P167*Timekost,0))</f>
      </c>
      <c r="R167" s="5"/>
      <c r="S167" s="5"/>
      <c r="T167" s="5"/>
    </row>
    <row r="168" spans="1:20" x14ac:dyDescent="0.25">
      <c r="A168" s="5"/>
      <c r="B168" s="5"/>
      <c r="C168" s="5"/>
      <c r="D168" s="6"/>
      <c r="E168" s="12"/>
      <c r="F168" s="13"/>
      <c r="G168" s="13"/>
      <c r="H168" s="13"/>
      <c r="I168" s="13"/>
      <c r="J168" s="13"/>
      <c r="K168" s="13"/>
      <c r="L168" s="14">
        <f>IF($A168="","",COUNTIF(G168:K168,"x"))</f>
      </c>
      <c r="M168" s="14">
        <f>IF($A168="","",L168*52)</f>
      </c>
      <c r="N168" s="15">
        <f>IF($D168="","",IFERROR(VLOOKUP($D168,Romtyper,3,FALSE),""))</f>
      </c>
      <c r="O168" s="16">
        <f>IF(OR($E168="",N168=""),"",ROUND($E168*N168+Riggtid,1))</f>
      </c>
      <c r="P168" s="16">
        <f>IF(OR(O168="",M168=""),"",ROUND(O168*M168/60,1))</f>
      </c>
      <c r="Q168" s="17">
        <f>IF(P168="","",ROUND(P168*Timekost,0))</f>
      </c>
      <c r="R168" s="5"/>
      <c r="S168" s="5"/>
      <c r="T168" s="5"/>
    </row>
    <row r="169" spans="1:20" x14ac:dyDescent="0.25">
      <c r="A169" s="5"/>
      <c r="B169" s="5"/>
      <c r="C169" s="5"/>
      <c r="D169" s="6"/>
      <c r="E169" s="12"/>
      <c r="F169" s="13"/>
      <c r="G169" s="13"/>
      <c r="H169" s="13"/>
      <c r="I169" s="13"/>
      <c r="J169" s="13"/>
      <c r="K169" s="13"/>
      <c r="L169" s="14">
        <f>IF($A169="","",COUNTIF(G169:K169,"x"))</f>
      </c>
      <c r="M169" s="14">
        <f>IF($A169="","",L169*52)</f>
      </c>
      <c r="N169" s="15">
        <f>IF($D169="","",IFERROR(VLOOKUP($D169,Romtyper,3,FALSE),""))</f>
      </c>
      <c r="O169" s="16">
        <f>IF(OR($E169="",N169=""),"",ROUND($E169*N169+Riggtid,1))</f>
      </c>
      <c r="P169" s="16">
        <f>IF(OR(O169="",M169=""),"",ROUND(O169*M169/60,1))</f>
      </c>
      <c r="Q169" s="17">
        <f>IF(P169="","",ROUND(P169*Timekost,0))</f>
      </c>
      <c r="R169" s="5"/>
      <c r="S169" s="5"/>
      <c r="T169" s="5"/>
    </row>
    <row r="170" spans="1:20" x14ac:dyDescent="0.25">
      <c r="A170" s="5"/>
      <c r="B170" s="5"/>
      <c r="C170" s="5"/>
      <c r="D170" s="6"/>
      <c r="E170" s="12"/>
      <c r="F170" s="13"/>
      <c r="G170" s="13"/>
      <c r="H170" s="13"/>
      <c r="I170" s="13"/>
      <c r="J170" s="13"/>
      <c r="K170" s="13"/>
      <c r="L170" s="14">
        <f>IF($A170="","",COUNTIF(G170:K170,"x"))</f>
      </c>
      <c r="M170" s="14">
        <f>IF($A170="","",L170*52)</f>
      </c>
      <c r="N170" s="15">
        <f>IF($D170="","",IFERROR(VLOOKUP($D170,Romtyper,3,FALSE),""))</f>
      </c>
      <c r="O170" s="16">
        <f>IF(OR($E170="",N170=""),"",ROUND($E170*N170+Riggtid,1))</f>
      </c>
      <c r="P170" s="16">
        <f>IF(OR(O170="",M170=""),"",ROUND(O170*M170/60,1))</f>
      </c>
      <c r="Q170" s="17">
        <f>IF(P170="","",ROUND(P170*Timekost,0))</f>
      </c>
      <c r="R170" s="5"/>
      <c r="S170" s="5"/>
      <c r="T170" s="5"/>
    </row>
    <row r="171" spans="1:20" x14ac:dyDescent="0.25">
      <c r="A171" s="5"/>
      <c r="B171" s="5"/>
      <c r="C171" s="5"/>
      <c r="D171" s="6"/>
      <c r="E171" s="12"/>
      <c r="F171" s="13"/>
      <c r="G171" s="13"/>
      <c r="H171" s="13"/>
      <c r="I171" s="13"/>
      <c r="J171" s="13"/>
      <c r="K171" s="13"/>
      <c r="L171" s="14">
        <f>IF($A171="","",COUNTIF(G171:K171,"x"))</f>
      </c>
      <c r="M171" s="14">
        <f>IF($A171="","",L171*52)</f>
      </c>
      <c r="N171" s="15">
        <f>IF($D171="","",IFERROR(VLOOKUP($D171,Romtyper,3,FALSE),""))</f>
      </c>
      <c r="O171" s="16">
        <f>IF(OR($E171="",N171=""),"",ROUND($E171*N171+Riggtid,1))</f>
      </c>
      <c r="P171" s="16">
        <f>IF(OR(O171="",M171=""),"",ROUND(O171*M171/60,1))</f>
      </c>
      <c r="Q171" s="17">
        <f>IF(P171="","",ROUND(P171*Timekost,0))</f>
      </c>
      <c r="R171" s="5"/>
      <c r="S171" s="5"/>
      <c r="T171" s="5"/>
    </row>
    <row r="172" spans="1:20" x14ac:dyDescent="0.25">
      <c r="A172" s="5"/>
      <c r="B172" s="5"/>
      <c r="C172" s="5"/>
      <c r="D172" s="6"/>
      <c r="E172" s="12"/>
      <c r="F172" s="13"/>
      <c r="G172" s="13"/>
      <c r="H172" s="13"/>
      <c r="I172" s="13"/>
      <c r="J172" s="13"/>
      <c r="K172" s="13"/>
      <c r="L172" s="14">
        <f>IF($A172="","",COUNTIF(G172:K172,"x"))</f>
      </c>
      <c r="M172" s="14">
        <f>IF($A172="","",L172*52)</f>
      </c>
      <c r="N172" s="15">
        <f>IF($D172="","",IFERROR(VLOOKUP($D172,Romtyper,3,FALSE),""))</f>
      </c>
      <c r="O172" s="16">
        <f>IF(OR($E172="",N172=""),"",ROUND($E172*N172+Riggtid,1))</f>
      </c>
      <c r="P172" s="16">
        <f>IF(OR(O172="",M172=""),"",ROUND(O172*M172/60,1))</f>
      </c>
      <c r="Q172" s="17">
        <f>IF(P172="","",ROUND(P172*Timekost,0))</f>
      </c>
      <c r="R172" s="5"/>
      <c r="S172" s="5"/>
      <c r="T172" s="5"/>
    </row>
    <row r="173" spans="1:20" x14ac:dyDescent="0.25">
      <c r="A173" s="5"/>
      <c r="B173" s="5"/>
      <c r="C173" s="5"/>
      <c r="D173" s="6"/>
      <c r="E173" s="12"/>
      <c r="F173" s="13"/>
      <c r="G173" s="13"/>
      <c r="H173" s="13"/>
      <c r="I173" s="13"/>
      <c r="J173" s="13"/>
      <c r="K173" s="13"/>
      <c r="L173" s="14">
        <f>IF($A173="","",COUNTIF(G173:K173,"x"))</f>
      </c>
      <c r="M173" s="14">
        <f>IF($A173="","",L173*52)</f>
      </c>
      <c r="N173" s="15">
        <f>IF($D173="","",IFERROR(VLOOKUP($D173,Romtyper,3,FALSE),""))</f>
      </c>
      <c r="O173" s="16">
        <f>IF(OR($E173="",N173=""),"",ROUND($E173*N173+Riggtid,1))</f>
      </c>
      <c r="P173" s="16">
        <f>IF(OR(O173="",M173=""),"",ROUND(O173*M173/60,1))</f>
      </c>
      <c r="Q173" s="17">
        <f>IF(P173="","",ROUND(P173*Timekost,0))</f>
      </c>
      <c r="R173" s="5"/>
      <c r="S173" s="5"/>
      <c r="T173" s="5"/>
    </row>
    <row r="174" spans="1:20" x14ac:dyDescent="0.25">
      <c r="A174" s="5"/>
      <c r="B174" s="5"/>
      <c r="C174" s="5"/>
      <c r="D174" s="6"/>
      <c r="E174" s="12"/>
      <c r="F174" s="13"/>
      <c r="G174" s="13"/>
      <c r="H174" s="13"/>
      <c r="I174" s="13"/>
      <c r="J174" s="13"/>
      <c r="K174" s="13"/>
      <c r="L174" s="14">
        <f>IF($A174="","",COUNTIF(G174:K174,"x"))</f>
      </c>
      <c r="M174" s="14">
        <f>IF($A174="","",L174*52)</f>
      </c>
      <c r="N174" s="15">
        <f>IF($D174="","",IFERROR(VLOOKUP($D174,Romtyper,3,FALSE),""))</f>
      </c>
      <c r="O174" s="16">
        <f>IF(OR($E174="",N174=""),"",ROUND($E174*N174+Riggtid,1))</f>
      </c>
      <c r="P174" s="16">
        <f>IF(OR(O174="",M174=""),"",ROUND(O174*M174/60,1))</f>
      </c>
      <c r="Q174" s="17">
        <f>IF(P174="","",ROUND(P174*Timekost,0))</f>
      </c>
      <c r="R174" s="5"/>
      <c r="S174" s="5"/>
      <c r="T174" s="5"/>
    </row>
    <row r="175" spans="1:20" x14ac:dyDescent="0.25">
      <c r="A175" s="5"/>
      <c r="B175" s="5"/>
      <c r="C175" s="5"/>
      <c r="D175" s="6"/>
      <c r="E175" s="12"/>
      <c r="F175" s="13"/>
      <c r="G175" s="13"/>
      <c r="H175" s="13"/>
      <c r="I175" s="13"/>
      <c r="J175" s="13"/>
      <c r="K175" s="13"/>
      <c r="L175" s="14">
        <f>IF($A175="","",COUNTIF(G175:K175,"x"))</f>
      </c>
      <c r="M175" s="14">
        <f>IF($A175="","",L175*52)</f>
      </c>
      <c r="N175" s="15">
        <f>IF($D175="","",IFERROR(VLOOKUP($D175,Romtyper,3,FALSE),""))</f>
      </c>
      <c r="O175" s="16">
        <f>IF(OR($E175="",N175=""),"",ROUND($E175*N175+Riggtid,1))</f>
      </c>
      <c r="P175" s="16">
        <f>IF(OR(O175="",M175=""),"",ROUND(O175*M175/60,1))</f>
      </c>
      <c r="Q175" s="17">
        <f>IF(P175="","",ROUND(P175*Timekost,0))</f>
      </c>
      <c r="R175" s="5"/>
      <c r="S175" s="5"/>
      <c r="T175" s="5"/>
    </row>
    <row r="176" spans="1:20" x14ac:dyDescent="0.25">
      <c r="A176" s="5"/>
      <c r="B176" s="5"/>
      <c r="C176" s="5"/>
      <c r="D176" s="6"/>
      <c r="E176" s="12"/>
      <c r="F176" s="13"/>
      <c r="G176" s="13"/>
      <c r="H176" s="13"/>
      <c r="I176" s="13"/>
      <c r="J176" s="13"/>
      <c r="K176" s="13"/>
      <c r="L176" s="14">
        <f>IF($A176="","",COUNTIF(G176:K176,"x"))</f>
      </c>
      <c r="M176" s="14">
        <f>IF($A176="","",L176*52)</f>
      </c>
      <c r="N176" s="15">
        <f>IF($D176="","",IFERROR(VLOOKUP($D176,Romtyper,3,FALSE),""))</f>
      </c>
      <c r="O176" s="16">
        <f>IF(OR($E176="",N176=""),"",ROUND($E176*N176+Riggtid,1))</f>
      </c>
      <c r="P176" s="16">
        <f>IF(OR(O176="",M176=""),"",ROUND(O176*M176/60,1))</f>
      </c>
      <c r="Q176" s="17">
        <f>IF(P176="","",ROUND(P176*Timekost,0))</f>
      </c>
      <c r="R176" s="5"/>
      <c r="S176" s="5"/>
      <c r="T176" s="5"/>
    </row>
    <row r="177" spans="1:20" x14ac:dyDescent="0.25">
      <c r="A177" s="5"/>
      <c r="B177" s="5"/>
      <c r="C177" s="5"/>
      <c r="D177" s="6"/>
      <c r="E177" s="12"/>
      <c r="F177" s="13"/>
      <c r="G177" s="13"/>
      <c r="H177" s="13"/>
      <c r="I177" s="13"/>
      <c r="J177" s="13"/>
      <c r="K177" s="13"/>
      <c r="L177" s="14">
        <f>IF($A177="","",COUNTIF(G177:K177,"x"))</f>
      </c>
      <c r="M177" s="14">
        <f>IF($A177="","",L177*52)</f>
      </c>
      <c r="N177" s="15">
        <f>IF($D177="","",IFERROR(VLOOKUP($D177,Romtyper,3,FALSE),""))</f>
      </c>
      <c r="O177" s="16">
        <f>IF(OR($E177="",N177=""),"",ROUND($E177*N177+Riggtid,1))</f>
      </c>
      <c r="P177" s="16">
        <f>IF(OR(O177="",M177=""),"",ROUND(O177*M177/60,1))</f>
      </c>
      <c r="Q177" s="17">
        <f>IF(P177="","",ROUND(P177*Timekost,0))</f>
      </c>
      <c r="R177" s="5"/>
      <c r="S177" s="5"/>
      <c r="T177" s="5"/>
    </row>
    <row r="178" spans="1:20" x14ac:dyDescent="0.25">
      <c r="A178" s="5"/>
      <c r="B178" s="5"/>
      <c r="C178" s="5"/>
      <c r="D178" s="6"/>
      <c r="E178" s="12"/>
      <c r="F178" s="13"/>
      <c r="G178" s="13"/>
      <c r="H178" s="13"/>
      <c r="I178" s="13"/>
      <c r="J178" s="13"/>
      <c r="K178" s="13"/>
      <c r="L178" s="14">
        <f>IF($A178="","",COUNTIF(G178:K178,"x"))</f>
      </c>
      <c r="M178" s="14">
        <f>IF($A178="","",L178*52)</f>
      </c>
      <c r="N178" s="15">
        <f>IF($D178="","",IFERROR(VLOOKUP($D178,Romtyper,3,FALSE),""))</f>
      </c>
      <c r="O178" s="16">
        <f>IF(OR($E178="",N178=""),"",ROUND($E178*N178+Riggtid,1))</f>
      </c>
      <c r="P178" s="16">
        <f>IF(OR(O178="",M178=""),"",ROUND(O178*M178/60,1))</f>
      </c>
      <c r="Q178" s="17">
        <f>IF(P178="","",ROUND(P178*Timekost,0))</f>
      </c>
      <c r="R178" s="5"/>
      <c r="S178" s="5"/>
      <c r="T178" s="5"/>
    </row>
    <row r="179" spans="1:20" x14ac:dyDescent="0.25">
      <c r="A179" s="5"/>
      <c r="B179" s="5"/>
      <c r="C179" s="5"/>
      <c r="D179" s="6"/>
      <c r="E179" s="12"/>
      <c r="F179" s="13"/>
      <c r="G179" s="13"/>
      <c r="H179" s="13"/>
      <c r="I179" s="13"/>
      <c r="J179" s="13"/>
      <c r="K179" s="13"/>
      <c r="L179" s="14">
        <f>IF($A179="","",COUNTIF(G179:K179,"x"))</f>
      </c>
      <c r="M179" s="14">
        <f>IF($A179="","",L179*52)</f>
      </c>
      <c r="N179" s="15">
        <f>IF($D179="","",IFERROR(VLOOKUP($D179,Romtyper,3,FALSE),""))</f>
      </c>
      <c r="O179" s="16">
        <f>IF(OR($E179="",N179=""),"",ROUND($E179*N179+Riggtid,1))</f>
      </c>
      <c r="P179" s="16">
        <f>IF(OR(O179="",M179=""),"",ROUND(O179*M179/60,1))</f>
      </c>
      <c r="Q179" s="17">
        <f>IF(P179="","",ROUND(P179*Timekost,0))</f>
      </c>
      <c r="R179" s="5"/>
      <c r="S179" s="5"/>
      <c r="T179" s="5"/>
    </row>
    <row r="180" spans="1:20" x14ac:dyDescent="0.25">
      <c r="A180" s="5"/>
      <c r="B180" s="5"/>
      <c r="C180" s="5"/>
      <c r="D180" s="6"/>
      <c r="E180" s="12"/>
      <c r="F180" s="13"/>
      <c r="G180" s="13"/>
      <c r="H180" s="13"/>
      <c r="I180" s="13"/>
      <c r="J180" s="13"/>
      <c r="K180" s="13"/>
      <c r="L180" s="14">
        <f>IF($A180="","",COUNTIF(G180:K180,"x"))</f>
      </c>
      <c r="M180" s="14">
        <f>IF($A180="","",L180*52)</f>
      </c>
      <c r="N180" s="15">
        <f>IF($D180="","",IFERROR(VLOOKUP($D180,Romtyper,3,FALSE),""))</f>
      </c>
      <c r="O180" s="16">
        <f>IF(OR($E180="",N180=""),"",ROUND($E180*N180+Riggtid,1))</f>
      </c>
      <c r="P180" s="16">
        <f>IF(OR(O180="",M180=""),"",ROUND(O180*M180/60,1))</f>
      </c>
      <c r="Q180" s="17">
        <f>IF(P180="","",ROUND(P180*Timekost,0))</f>
      </c>
      <c r="R180" s="5"/>
      <c r="S180" s="5"/>
      <c r="T180" s="5"/>
    </row>
    <row r="181" spans="1:20" x14ac:dyDescent="0.25">
      <c r="A181" s="5"/>
      <c r="B181" s="5"/>
      <c r="C181" s="5"/>
      <c r="D181" s="6"/>
      <c r="E181" s="12"/>
      <c r="F181" s="13"/>
      <c r="G181" s="13"/>
      <c r="H181" s="13"/>
      <c r="I181" s="13"/>
      <c r="J181" s="13"/>
      <c r="K181" s="13"/>
      <c r="L181" s="14">
        <f>IF($A181="","",COUNTIF(G181:K181,"x"))</f>
      </c>
      <c r="M181" s="14">
        <f>IF($A181="","",L181*52)</f>
      </c>
      <c r="N181" s="15">
        <f>IF($D181="","",IFERROR(VLOOKUP($D181,Romtyper,3,FALSE),""))</f>
      </c>
      <c r="O181" s="16">
        <f>IF(OR($E181="",N181=""),"",ROUND($E181*N181+Riggtid,1))</f>
      </c>
      <c r="P181" s="16">
        <f>IF(OR(O181="",M181=""),"",ROUND(O181*M181/60,1))</f>
      </c>
      <c r="Q181" s="17">
        <f>IF(P181="","",ROUND(P181*Timekost,0))</f>
      </c>
      <c r="R181" s="5"/>
      <c r="S181" s="5"/>
      <c r="T181" s="5"/>
    </row>
    <row r="182" spans="1:20" x14ac:dyDescent="0.25">
      <c r="A182" s="5"/>
      <c r="B182" s="5"/>
      <c r="C182" s="5"/>
      <c r="D182" s="6"/>
      <c r="E182" s="12"/>
      <c r="F182" s="13"/>
      <c r="G182" s="13"/>
      <c r="H182" s="13"/>
      <c r="I182" s="13"/>
      <c r="J182" s="13"/>
      <c r="K182" s="13"/>
      <c r="L182" s="14">
        <f>IF($A182="","",COUNTIF(G182:K182,"x"))</f>
      </c>
      <c r="M182" s="14">
        <f>IF($A182="","",L182*52)</f>
      </c>
      <c r="N182" s="15">
        <f>IF($D182="","",IFERROR(VLOOKUP($D182,Romtyper,3,FALSE),""))</f>
      </c>
      <c r="O182" s="16">
        <f>IF(OR($E182="",N182=""),"",ROUND($E182*N182+Riggtid,1))</f>
      </c>
      <c r="P182" s="16">
        <f>IF(OR(O182="",M182=""),"",ROUND(O182*M182/60,1))</f>
      </c>
      <c r="Q182" s="17">
        <f>IF(P182="","",ROUND(P182*Timekost,0))</f>
      </c>
      <c r="R182" s="5"/>
      <c r="S182" s="5"/>
      <c r="T182" s="5"/>
    </row>
    <row r="183" spans="1:20" x14ac:dyDescent="0.25">
      <c r="A183" s="5"/>
      <c r="B183" s="5"/>
      <c r="C183" s="5"/>
      <c r="D183" s="6"/>
      <c r="E183" s="12"/>
      <c r="F183" s="13"/>
      <c r="G183" s="13"/>
      <c r="H183" s="13"/>
      <c r="I183" s="13"/>
      <c r="J183" s="13"/>
      <c r="K183" s="13"/>
      <c r="L183" s="14">
        <f>IF($A183="","",COUNTIF(G183:K183,"x"))</f>
      </c>
      <c r="M183" s="14">
        <f>IF($A183="","",L183*52)</f>
      </c>
      <c r="N183" s="15">
        <f>IF($D183="","",IFERROR(VLOOKUP($D183,Romtyper,3,FALSE),""))</f>
      </c>
      <c r="O183" s="16">
        <f>IF(OR($E183="",N183=""),"",ROUND($E183*N183+Riggtid,1))</f>
      </c>
      <c r="P183" s="16">
        <f>IF(OR(O183="",M183=""),"",ROUND(O183*M183/60,1))</f>
      </c>
      <c r="Q183" s="17">
        <f>IF(P183="","",ROUND(P183*Timekost,0))</f>
      </c>
      <c r="R183" s="5"/>
      <c r="S183" s="5"/>
      <c r="T183" s="5"/>
    </row>
    <row r="184" spans="1:20" x14ac:dyDescent="0.25">
      <c r="A184" s="5"/>
      <c r="B184" s="5"/>
      <c r="C184" s="5"/>
      <c r="D184" s="6"/>
      <c r="E184" s="12"/>
      <c r="F184" s="13"/>
      <c r="G184" s="13"/>
      <c r="H184" s="13"/>
      <c r="I184" s="13"/>
      <c r="J184" s="13"/>
      <c r="K184" s="13"/>
      <c r="L184" s="14">
        <f>IF($A184="","",COUNTIF(G184:K184,"x"))</f>
      </c>
      <c r="M184" s="14">
        <f>IF($A184="","",L184*52)</f>
      </c>
      <c r="N184" s="15">
        <f>IF($D184="","",IFERROR(VLOOKUP($D184,Romtyper,3,FALSE),""))</f>
      </c>
      <c r="O184" s="16">
        <f>IF(OR($E184="",N184=""),"",ROUND($E184*N184+Riggtid,1))</f>
      </c>
      <c r="P184" s="16">
        <f>IF(OR(O184="",M184=""),"",ROUND(O184*M184/60,1))</f>
      </c>
      <c r="Q184" s="17">
        <f>IF(P184="","",ROUND(P184*Timekost,0))</f>
      </c>
      <c r="R184" s="5"/>
      <c r="S184" s="5"/>
      <c r="T184" s="5"/>
    </row>
    <row r="185" spans="1:20" x14ac:dyDescent="0.25">
      <c r="A185" s="5"/>
      <c r="B185" s="5"/>
      <c r="C185" s="5"/>
      <c r="D185" s="6"/>
      <c r="E185" s="12"/>
      <c r="F185" s="13"/>
      <c r="G185" s="13"/>
      <c r="H185" s="13"/>
      <c r="I185" s="13"/>
      <c r="J185" s="13"/>
      <c r="K185" s="13"/>
      <c r="L185" s="14">
        <f>IF($A185="","",COUNTIF(G185:K185,"x"))</f>
      </c>
      <c r="M185" s="14">
        <f>IF($A185="","",L185*52)</f>
      </c>
      <c r="N185" s="15">
        <f>IF($D185="","",IFERROR(VLOOKUP($D185,Romtyper,3,FALSE),""))</f>
      </c>
      <c r="O185" s="16">
        <f>IF(OR($E185="",N185=""),"",ROUND($E185*N185+Riggtid,1))</f>
      </c>
      <c r="P185" s="16">
        <f>IF(OR(O185="",M185=""),"",ROUND(O185*M185/60,1))</f>
      </c>
      <c r="Q185" s="17">
        <f>IF(P185="","",ROUND(P185*Timekost,0))</f>
      </c>
      <c r="R185" s="5"/>
      <c r="S185" s="5"/>
      <c r="T185" s="5"/>
    </row>
    <row r="186" spans="1:20" x14ac:dyDescent="0.25">
      <c r="A186" s="5"/>
      <c r="B186" s="5"/>
      <c r="C186" s="5"/>
      <c r="D186" s="6"/>
      <c r="E186" s="12"/>
      <c r="F186" s="13"/>
      <c r="G186" s="13"/>
      <c r="H186" s="13"/>
      <c r="I186" s="13"/>
      <c r="J186" s="13"/>
      <c r="K186" s="13"/>
      <c r="L186" s="14">
        <f>IF($A186="","",COUNTIF(G186:K186,"x"))</f>
      </c>
      <c r="M186" s="14">
        <f>IF($A186="","",L186*52)</f>
      </c>
      <c r="N186" s="15">
        <f>IF($D186="","",IFERROR(VLOOKUP($D186,Romtyper,3,FALSE),""))</f>
      </c>
      <c r="O186" s="16">
        <f>IF(OR($E186="",N186=""),"",ROUND($E186*N186+Riggtid,1))</f>
      </c>
      <c r="P186" s="16">
        <f>IF(OR(O186="",M186=""),"",ROUND(O186*M186/60,1))</f>
      </c>
      <c r="Q186" s="17">
        <f>IF(P186="","",ROUND(P186*Timekost,0))</f>
      </c>
      <c r="R186" s="5"/>
      <c r="S186" s="5"/>
      <c r="T186" s="5"/>
    </row>
    <row r="187" spans="1:20" x14ac:dyDescent="0.25">
      <c r="A187" s="5"/>
      <c r="B187" s="5"/>
      <c r="C187" s="5"/>
      <c r="D187" s="6"/>
      <c r="E187" s="12"/>
      <c r="F187" s="13"/>
      <c r="G187" s="13"/>
      <c r="H187" s="13"/>
      <c r="I187" s="13"/>
      <c r="J187" s="13"/>
      <c r="K187" s="13"/>
      <c r="L187" s="14">
        <f>IF($A187="","",COUNTIF(G187:K187,"x"))</f>
      </c>
      <c r="M187" s="14">
        <f>IF($A187="","",L187*52)</f>
      </c>
      <c r="N187" s="15">
        <f>IF($D187="","",IFERROR(VLOOKUP($D187,Romtyper,3,FALSE),""))</f>
      </c>
      <c r="O187" s="16">
        <f>IF(OR($E187="",N187=""),"",ROUND($E187*N187+Riggtid,1))</f>
      </c>
      <c r="P187" s="16">
        <f>IF(OR(O187="",M187=""),"",ROUND(O187*M187/60,1))</f>
      </c>
      <c r="Q187" s="17">
        <f>IF(P187="","",ROUND(P187*Timekost,0))</f>
      </c>
      <c r="R187" s="5"/>
      <c r="S187" s="5"/>
      <c r="T187" s="5"/>
    </row>
    <row r="188" spans="1:20" x14ac:dyDescent="0.25">
      <c r="A188" s="5"/>
      <c r="B188" s="5"/>
      <c r="C188" s="5"/>
      <c r="D188" s="6"/>
      <c r="E188" s="12"/>
      <c r="F188" s="13"/>
      <c r="G188" s="13"/>
      <c r="H188" s="13"/>
      <c r="I188" s="13"/>
      <c r="J188" s="13"/>
      <c r="K188" s="13"/>
      <c r="L188" s="14">
        <f>IF($A188="","",COUNTIF(G188:K188,"x"))</f>
      </c>
      <c r="M188" s="14">
        <f>IF($A188="","",L188*52)</f>
      </c>
      <c r="N188" s="15">
        <f>IF($D188="","",IFERROR(VLOOKUP($D188,Romtyper,3,FALSE),""))</f>
      </c>
      <c r="O188" s="16">
        <f>IF(OR($E188="",N188=""),"",ROUND($E188*N188+Riggtid,1))</f>
      </c>
      <c r="P188" s="16">
        <f>IF(OR(O188="",M188=""),"",ROUND(O188*M188/60,1))</f>
      </c>
      <c r="Q188" s="17">
        <f>IF(P188="","",ROUND(P188*Timekost,0))</f>
      </c>
      <c r="R188" s="5"/>
      <c r="S188" s="5"/>
      <c r="T188" s="5"/>
    </row>
    <row r="189" spans="1:20" x14ac:dyDescent="0.25">
      <c r="A189" s="5"/>
      <c r="B189" s="5"/>
      <c r="C189" s="5"/>
      <c r="D189" s="6"/>
      <c r="E189" s="12"/>
      <c r="F189" s="13"/>
      <c r="G189" s="13"/>
      <c r="H189" s="13"/>
      <c r="I189" s="13"/>
      <c r="J189" s="13"/>
      <c r="K189" s="13"/>
      <c r="L189" s="14">
        <f>IF($A189="","",COUNTIF(G189:K189,"x"))</f>
      </c>
      <c r="M189" s="14">
        <f>IF($A189="","",L189*52)</f>
      </c>
      <c r="N189" s="15">
        <f>IF($D189="","",IFERROR(VLOOKUP($D189,Romtyper,3,FALSE),""))</f>
      </c>
      <c r="O189" s="16">
        <f>IF(OR($E189="",N189=""),"",ROUND($E189*N189+Riggtid,1))</f>
      </c>
      <c r="P189" s="16">
        <f>IF(OR(O189="",M189=""),"",ROUND(O189*M189/60,1))</f>
      </c>
      <c r="Q189" s="17">
        <f>IF(P189="","",ROUND(P189*Timekost,0))</f>
      </c>
      <c r="R189" s="5"/>
      <c r="S189" s="5"/>
      <c r="T189" s="5"/>
    </row>
    <row r="190" spans="1:20" x14ac:dyDescent="0.25">
      <c r="A190" s="5"/>
      <c r="B190" s="5"/>
      <c r="C190" s="5"/>
      <c r="D190" s="6"/>
      <c r="E190" s="12"/>
      <c r="F190" s="13"/>
      <c r="G190" s="13"/>
      <c r="H190" s="13"/>
      <c r="I190" s="13"/>
      <c r="J190" s="13"/>
      <c r="K190" s="13"/>
      <c r="L190" s="14">
        <f>IF($A190="","",COUNTIF(G190:K190,"x"))</f>
      </c>
      <c r="M190" s="14">
        <f>IF($A190="","",L190*52)</f>
      </c>
      <c r="N190" s="15">
        <f>IF($D190="","",IFERROR(VLOOKUP($D190,Romtyper,3,FALSE),""))</f>
      </c>
      <c r="O190" s="16">
        <f>IF(OR($E190="",N190=""),"",ROUND($E190*N190+Riggtid,1))</f>
      </c>
      <c r="P190" s="16">
        <f>IF(OR(O190="",M190=""),"",ROUND(O190*M190/60,1))</f>
      </c>
      <c r="Q190" s="17">
        <f>IF(P190="","",ROUND(P190*Timekost,0))</f>
      </c>
      <c r="R190" s="5"/>
      <c r="S190" s="5"/>
      <c r="T190" s="5"/>
    </row>
    <row r="191" spans="1:20" x14ac:dyDescent="0.25">
      <c r="A191" s="5"/>
      <c r="B191" s="5"/>
      <c r="C191" s="5"/>
      <c r="D191" s="6"/>
      <c r="E191" s="12"/>
      <c r="F191" s="13"/>
      <c r="G191" s="13"/>
      <c r="H191" s="13"/>
      <c r="I191" s="13"/>
      <c r="J191" s="13"/>
      <c r="K191" s="13"/>
      <c r="L191" s="14">
        <f>IF($A191="","",COUNTIF(G191:K191,"x"))</f>
      </c>
      <c r="M191" s="14">
        <f>IF($A191="","",L191*52)</f>
      </c>
      <c r="N191" s="15">
        <f>IF($D191="","",IFERROR(VLOOKUP($D191,Romtyper,3,FALSE),""))</f>
      </c>
      <c r="O191" s="16">
        <f>IF(OR($E191="",N191=""),"",ROUND($E191*N191+Riggtid,1))</f>
      </c>
      <c r="P191" s="16">
        <f>IF(OR(O191="",M191=""),"",ROUND(O191*M191/60,1))</f>
      </c>
      <c r="Q191" s="17">
        <f>IF(P191="","",ROUND(P191*Timekost,0))</f>
      </c>
      <c r="R191" s="5"/>
      <c r="S191" s="5"/>
      <c r="T191" s="5"/>
    </row>
    <row r="192" spans="1:20" x14ac:dyDescent="0.25">
      <c r="A192" s="5"/>
      <c r="B192" s="5"/>
      <c r="C192" s="5"/>
      <c r="D192" s="6"/>
      <c r="E192" s="12"/>
      <c r="F192" s="13"/>
      <c r="G192" s="13"/>
      <c r="H192" s="13"/>
      <c r="I192" s="13"/>
      <c r="J192" s="13"/>
      <c r="K192" s="13"/>
      <c r="L192" s="14">
        <f>IF($A192="","",COUNTIF(G192:K192,"x"))</f>
      </c>
      <c r="M192" s="14">
        <f>IF($A192="","",L192*52)</f>
      </c>
      <c r="N192" s="15">
        <f>IF($D192="","",IFERROR(VLOOKUP($D192,Romtyper,3,FALSE),""))</f>
      </c>
      <c r="O192" s="16">
        <f>IF(OR($E192="",N192=""),"",ROUND($E192*N192+Riggtid,1))</f>
      </c>
      <c r="P192" s="16">
        <f>IF(OR(O192="",M192=""),"",ROUND(O192*M192/60,1))</f>
      </c>
      <c r="Q192" s="17">
        <f>IF(P192="","",ROUND(P192*Timekost,0))</f>
      </c>
      <c r="R192" s="5"/>
      <c r="S192" s="5"/>
      <c r="T192" s="5"/>
    </row>
    <row r="193" spans="1:20" x14ac:dyDescent="0.25">
      <c r="A193" s="5"/>
      <c r="B193" s="5"/>
      <c r="C193" s="5"/>
      <c r="D193" s="6"/>
      <c r="E193" s="12"/>
      <c r="F193" s="13"/>
      <c r="G193" s="13"/>
      <c r="H193" s="13"/>
      <c r="I193" s="13"/>
      <c r="J193" s="13"/>
      <c r="K193" s="13"/>
      <c r="L193" s="14">
        <f>IF($A193="","",COUNTIF(G193:K193,"x"))</f>
      </c>
      <c r="M193" s="14">
        <f>IF($A193="","",L193*52)</f>
      </c>
      <c r="N193" s="15">
        <f>IF($D193="","",IFERROR(VLOOKUP($D193,Romtyper,3,FALSE),""))</f>
      </c>
      <c r="O193" s="16">
        <f>IF(OR($E193="",N193=""),"",ROUND($E193*N193+Riggtid,1))</f>
      </c>
      <c r="P193" s="16">
        <f>IF(OR(O193="",M193=""),"",ROUND(O193*M193/60,1))</f>
      </c>
      <c r="Q193" s="17">
        <f>IF(P193="","",ROUND(P193*Timekost,0))</f>
      </c>
      <c r="R193" s="5"/>
      <c r="S193" s="5"/>
      <c r="T193" s="5"/>
    </row>
    <row r="194" spans="1:20" x14ac:dyDescent="0.25">
      <c r="A194" s="5"/>
      <c r="B194" s="5"/>
      <c r="C194" s="5"/>
      <c r="D194" s="6"/>
      <c r="E194" s="12"/>
      <c r="F194" s="13"/>
      <c r="G194" s="13"/>
      <c r="H194" s="13"/>
      <c r="I194" s="13"/>
      <c r="J194" s="13"/>
      <c r="K194" s="13"/>
      <c r="L194" s="14">
        <f>IF($A194="","",COUNTIF(G194:K194,"x"))</f>
      </c>
      <c r="M194" s="14">
        <f>IF($A194="","",L194*52)</f>
      </c>
      <c r="N194" s="15">
        <f>IF($D194="","",IFERROR(VLOOKUP($D194,Romtyper,3,FALSE),""))</f>
      </c>
      <c r="O194" s="16">
        <f>IF(OR($E194="",N194=""),"",ROUND($E194*N194+Riggtid,1))</f>
      </c>
      <c r="P194" s="16">
        <f>IF(OR(O194="",M194=""),"",ROUND(O194*M194/60,1))</f>
      </c>
      <c r="Q194" s="17">
        <f>IF(P194="","",ROUND(P194*Timekost,0))</f>
      </c>
      <c r="R194" s="5"/>
      <c r="S194" s="5"/>
      <c r="T194" s="5"/>
    </row>
    <row r="195" spans="1:20" x14ac:dyDescent="0.25">
      <c r="A195" s="5"/>
      <c r="B195" s="5"/>
      <c r="C195" s="5"/>
      <c r="D195" s="6"/>
      <c r="E195" s="12"/>
      <c r="F195" s="13"/>
      <c r="G195" s="13"/>
      <c r="H195" s="13"/>
      <c r="I195" s="13"/>
      <c r="J195" s="13"/>
      <c r="K195" s="13"/>
      <c r="L195" s="14">
        <f>IF($A195="","",COUNTIF(G195:K195,"x"))</f>
      </c>
      <c r="M195" s="14">
        <f>IF($A195="","",L195*52)</f>
      </c>
      <c r="N195" s="15">
        <f>IF($D195="","",IFERROR(VLOOKUP($D195,Romtyper,3,FALSE),""))</f>
      </c>
      <c r="O195" s="16">
        <f>IF(OR($E195="",N195=""),"",ROUND($E195*N195+Riggtid,1))</f>
      </c>
      <c r="P195" s="16">
        <f>IF(OR(O195="",M195=""),"",ROUND(O195*M195/60,1))</f>
      </c>
      <c r="Q195" s="17">
        <f>IF(P195="","",ROUND(P195*Timekost,0))</f>
      </c>
      <c r="R195" s="5"/>
      <c r="S195" s="5"/>
      <c r="T195" s="5"/>
    </row>
    <row r="196" spans="1:20" x14ac:dyDescent="0.25">
      <c r="A196" s="5"/>
      <c r="B196" s="5"/>
      <c r="C196" s="5"/>
      <c r="D196" s="6"/>
      <c r="E196" s="12"/>
      <c r="F196" s="13"/>
      <c r="G196" s="13"/>
      <c r="H196" s="13"/>
      <c r="I196" s="13"/>
      <c r="J196" s="13"/>
      <c r="K196" s="13"/>
      <c r="L196" s="14">
        <f>IF($A196="","",COUNTIF(G196:K196,"x"))</f>
      </c>
      <c r="M196" s="14">
        <f>IF($A196="","",L196*52)</f>
      </c>
      <c r="N196" s="15">
        <f>IF($D196="","",IFERROR(VLOOKUP($D196,Romtyper,3,FALSE),""))</f>
      </c>
      <c r="O196" s="16">
        <f>IF(OR($E196="",N196=""),"",ROUND($E196*N196+Riggtid,1))</f>
      </c>
      <c r="P196" s="16">
        <f>IF(OR(O196="",M196=""),"",ROUND(O196*M196/60,1))</f>
      </c>
      <c r="Q196" s="17">
        <f>IF(P196="","",ROUND(P196*Timekost,0))</f>
      </c>
      <c r="R196" s="5"/>
      <c r="S196" s="5"/>
      <c r="T196" s="5"/>
    </row>
    <row r="197" spans="1:20" x14ac:dyDescent="0.25">
      <c r="A197" s="5"/>
      <c r="B197" s="5"/>
      <c r="C197" s="5"/>
      <c r="D197" s="6"/>
      <c r="E197" s="12"/>
      <c r="F197" s="13"/>
      <c r="G197" s="13"/>
      <c r="H197" s="13"/>
      <c r="I197" s="13"/>
      <c r="J197" s="13"/>
      <c r="K197" s="13"/>
      <c r="L197" s="14">
        <f>IF($A197="","",COUNTIF(G197:K197,"x"))</f>
      </c>
      <c r="M197" s="14">
        <f>IF($A197="","",L197*52)</f>
      </c>
      <c r="N197" s="15">
        <f>IF($D197="","",IFERROR(VLOOKUP($D197,Romtyper,3,FALSE),""))</f>
      </c>
      <c r="O197" s="16">
        <f>IF(OR($E197="",N197=""),"",ROUND($E197*N197+Riggtid,1))</f>
      </c>
      <c r="P197" s="16">
        <f>IF(OR(O197="",M197=""),"",ROUND(O197*M197/60,1))</f>
      </c>
      <c r="Q197" s="17">
        <f>IF(P197="","",ROUND(P197*Timekost,0))</f>
      </c>
      <c r="R197" s="5"/>
      <c r="S197" s="5"/>
      <c r="T197" s="5"/>
    </row>
    <row r="198" spans="1:20" x14ac:dyDescent="0.25">
      <c r="A198" s="5"/>
      <c r="B198" s="5"/>
      <c r="C198" s="5"/>
      <c r="D198" s="6"/>
      <c r="E198" s="12"/>
      <c r="F198" s="13"/>
      <c r="G198" s="13"/>
      <c r="H198" s="13"/>
      <c r="I198" s="13"/>
      <c r="J198" s="13"/>
      <c r="K198" s="13"/>
      <c r="L198" s="14">
        <f>IF($A198="","",COUNTIF(G198:K198,"x"))</f>
      </c>
      <c r="M198" s="14">
        <f>IF($A198="","",L198*52)</f>
      </c>
      <c r="N198" s="15">
        <f>IF($D198="","",IFERROR(VLOOKUP($D198,Romtyper,3,FALSE),""))</f>
      </c>
      <c r="O198" s="16">
        <f>IF(OR($E198="",N198=""),"",ROUND($E198*N198+Riggtid,1))</f>
      </c>
      <c r="P198" s="16">
        <f>IF(OR(O198="",M198=""),"",ROUND(O198*M198/60,1))</f>
      </c>
      <c r="Q198" s="17">
        <f>IF(P198="","",ROUND(P198*Timekost,0))</f>
      </c>
      <c r="R198" s="5"/>
      <c r="S198" s="5"/>
      <c r="T198" s="5"/>
    </row>
    <row r="199" spans="1:20" x14ac:dyDescent="0.25">
      <c r="A199" s="5"/>
      <c r="B199" s="5"/>
      <c r="C199" s="5"/>
      <c r="D199" s="6"/>
      <c r="E199" s="12"/>
      <c r="F199" s="13"/>
      <c r="G199" s="13"/>
      <c r="H199" s="13"/>
      <c r="I199" s="13"/>
      <c r="J199" s="13"/>
      <c r="K199" s="13"/>
      <c r="L199" s="14">
        <f>IF($A199="","",COUNTIF(G199:K199,"x"))</f>
      </c>
      <c r="M199" s="14">
        <f>IF($A199="","",L199*52)</f>
      </c>
      <c r="N199" s="15">
        <f>IF($D199="","",IFERROR(VLOOKUP($D199,Romtyper,3,FALSE),""))</f>
      </c>
      <c r="O199" s="16">
        <f>IF(OR($E199="",N199=""),"",ROUND($E199*N199+Riggtid,1))</f>
      </c>
      <c r="P199" s="16">
        <f>IF(OR(O199="",M199=""),"",ROUND(O199*M199/60,1))</f>
      </c>
      <c r="Q199" s="17">
        <f>IF(P199="","",ROUND(P199*Timekost,0))</f>
      </c>
      <c r="R199" s="5"/>
      <c r="S199" s="5"/>
      <c r="T199" s="5"/>
    </row>
    <row r="200" spans="1:20" x14ac:dyDescent="0.25">
      <c r="A200" s="5"/>
      <c r="B200" s="5"/>
      <c r="C200" s="5"/>
      <c r="D200" s="6"/>
      <c r="E200" s="12"/>
      <c r="F200" s="13"/>
      <c r="G200" s="13"/>
      <c r="H200" s="13"/>
      <c r="I200" s="13"/>
      <c r="J200" s="13"/>
      <c r="K200" s="13"/>
      <c r="L200" s="14">
        <f>IF($A200="","",COUNTIF(G200:K200,"x"))</f>
      </c>
      <c r="M200" s="14">
        <f>IF($A200="","",L200*52)</f>
      </c>
      <c r="N200" s="15">
        <f>IF($D200="","",IFERROR(VLOOKUP($D200,Romtyper,3,FALSE),""))</f>
      </c>
      <c r="O200" s="16">
        <f>IF(OR($E200="",N200=""),"",ROUND($E200*N200+Riggtid,1))</f>
      </c>
      <c r="P200" s="16">
        <f>IF(OR(O200="",M200=""),"",ROUND(O200*M200/60,1))</f>
      </c>
      <c r="Q200" s="17">
        <f>IF(P200="","",ROUND(P200*Timekost,0))</f>
      </c>
      <c r="R200" s="5"/>
      <c r="S200" s="5"/>
      <c r="T200" s="5"/>
    </row>
    <row r="201" spans="1:20" x14ac:dyDescent="0.25">
      <c r="A201" s="5"/>
      <c r="B201" s="5"/>
      <c r="C201" s="5"/>
      <c r="D201" s="6"/>
      <c r="E201" s="12"/>
      <c r="F201" s="13"/>
      <c r="G201" s="13"/>
      <c r="H201" s="13"/>
      <c r="I201" s="13"/>
      <c r="J201" s="13"/>
      <c r="K201" s="13"/>
      <c r="L201" s="14">
        <f>IF($A201="","",COUNTIF(G201:K201,"x"))</f>
      </c>
      <c r="M201" s="14">
        <f>IF($A201="","",L201*52)</f>
      </c>
      <c r="N201" s="15">
        <f>IF($D201="","",IFERROR(VLOOKUP($D201,Romtyper,3,FALSE),""))</f>
      </c>
      <c r="O201" s="16">
        <f>IF(OR($E201="",N201=""),"",ROUND($E201*N201+Riggtid,1))</f>
      </c>
      <c r="P201" s="16">
        <f>IF(OR(O201="",M201=""),"",ROUND(O201*M201/60,1))</f>
      </c>
      <c r="Q201" s="17">
        <f>IF(P201="","",ROUND(P201*Timekost,0))</f>
      </c>
      <c r="R201" s="5"/>
      <c r="S201" s="5"/>
      <c r="T201" s="5"/>
    </row>
    <row r="202" spans="1:20" x14ac:dyDescent="0.25">
      <c r="A202" s="5"/>
      <c r="B202" s="5"/>
      <c r="C202" s="5"/>
      <c r="D202" s="6"/>
      <c r="E202" s="12"/>
      <c r="F202" s="13"/>
      <c r="G202" s="13"/>
      <c r="H202" s="13"/>
      <c r="I202" s="13"/>
      <c r="J202" s="13"/>
      <c r="K202" s="13"/>
      <c r="L202" s="14">
        <f>IF($A202="","",COUNTIF(G202:K202,"x"))</f>
      </c>
      <c r="M202" s="14">
        <f>IF($A202="","",L202*52)</f>
      </c>
      <c r="N202" s="15">
        <f>IF($D202="","",IFERROR(VLOOKUP($D202,Romtyper,3,FALSE),""))</f>
      </c>
      <c r="O202" s="16">
        <f>IF(OR($E202="",N202=""),"",ROUND($E202*N202+Riggtid,1))</f>
      </c>
      <c r="P202" s="16">
        <f>IF(OR(O202="",M202=""),"",ROUND(O202*M202/60,1))</f>
      </c>
      <c r="Q202" s="17">
        <f>IF(P202="","",ROUND(P202*Timekost,0))</f>
      </c>
      <c r="R202" s="5"/>
      <c r="S202" s="5"/>
      <c r="T202" s="5"/>
    </row>
    <row r="203" spans="1:20" x14ac:dyDescent="0.25">
      <c r="A203" s="5"/>
      <c r="B203" s="5"/>
      <c r="C203" s="5"/>
      <c r="D203" s="6"/>
      <c r="E203" s="12"/>
      <c r="F203" s="13"/>
      <c r="G203" s="13"/>
      <c r="H203" s="13"/>
      <c r="I203" s="13"/>
      <c r="J203" s="13"/>
      <c r="K203" s="13"/>
      <c r="L203" s="14">
        <f>IF($A203="","",COUNTIF(G203:K203,"x"))</f>
      </c>
      <c r="M203" s="14">
        <f>IF($A203="","",L203*52)</f>
      </c>
      <c r="N203" s="15">
        <f>IF($D203="","",IFERROR(VLOOKUP($D203,Romtyper,3,FALSE),""))</f>
      </c>
      <c r="O203" s="16">
        <f>IF(OR($E203="",N203=""),"",ROUND($E203*N203+Riggtid,1))</f>
      </c>
      <c r="P203" s="16">
        <f>IF(OR(O203="",M203=""),"",ROUND(O203*M203/60,1))</f>
      </c>
      <c r="Q203" s="17">
        <f>IF(P203="","",ROUND(P203*Timekost,0))</f>
      </c>
      <c r="R203" s="5"/>
      <c r="S203" s="5"/>
      <c r="T203" s="5"/>
    </row>
    <row r="204" spans="1:20" x14ac:dyDescent="0.25">
      <c r="A204" s="5"/>
      <c r="B204" s="5"/>
      <c r="C204" s="5"/>
      <c r="D204" s="6"/>
      <c r="E204" s="12"/>
      <c r="F204" s="13"/>
      <c r="G204" s="13"/>
      <c r="H204" s="13"/>
      <c r="I204" s="13"/>
      <c r="J204" s="13"/>
      <c r="K204" s="13"/>
      <c r="L204" s="14">
        <f>IF($A204="","",COUNTIF(G204:K204,"x"))</f>
      </c>
      <c r="M204" s="14">
        <f>IF($A204="","",L204*52)</f>
      </c>
      <c r="N204" s="15">
        <f>IF($D204="","",IFERROR(VLOOKUP($D204,Romtyper,3,FALSE),""))</f>
      </c>
      <c r="O204" s="16">
        <f>IF(OR($E204="",N204=""),"",ROUND($E204*N204+Riggtid,1))</f>
      </c>
      <c r="P204" s="16">
        <f>IF(OR(O204="",M204=""),"",ROUND(O204*M204/60,1))</f>
      </c>
      <c r="Q204" s="17">
        <f>IF(P204="","",ROUND(P204*Timekost,0))</f>
      </c>
      <c r="R204" s="5"/>
      <c r="S204" s="5"/>
      <c r="T204" s="5"/>
    </row>
    <row r="205" spans="1:20" x14ac:dyDescent="0.25">
      <c r="A205" s="5"/>
      <c r="B205" s="5"/>
      <c r="C205" s="5"/>
      <c r="D205" s="6"/>
      <c r="E205" s="12"/>
      <c r="F205" s="13"/>
      <c r="G205" s="13"/>
      <c r="H205" s="13"/>
      <c r="I205" s="13"/>
      <c r="J205" s="13"/>
      <c r="K205" s="13"/>
      <c r="L205" s="14">
        <f>IF($A205="","",COUNTIF(G205:K205,"x"))</f>
      </c>
      <c r="M205" s="14">
        <f>IF($A205="","",L205*52)</f>
      </c>
      <c r="N205" s="15">
        <f>IF($D205="","",IFERROR(VLOOKUP($D205,Romtyper,3,FALSE),""))</f>
      </c>
      <c r="O205" s="16">
        <f>IF(OR($E205="",N205=""),"",ROUND($E205*N205+Riggtid,1))</f>
      </c>
      <c r="P205" s="16">
        <f>IF(OR(O205="",M205=""),"",ROUND(O205*M205/60,1))</f>
      </c>
      <c r="Q205" s="17">
        <f>IF(P205="","",ROUND(P205*Timekost,0))</f>
      </c>
      <c r="R205" s="5"/>
      <c r="S205" s="5"/>
      <c r="T205" s="5"/>
    </row>
    <row r="206" spans="1:20" x14ac:dyDescent="0.25">
      <c r="A206" s="5"/>
      <c r="B206" s="5"/>
      <c r="C206" s="5"/>
      <c r="D206" s="6"/>
      <c r="E206" s="12"/>
      <c r="F206" s="13"/>
      <c r="G206" s="13"/>
      <c r="H206" s="13"/>
      <c r="I206" s="13"/>
      <c r="J206" s="13"/>
      <c r="K206" s="13"/>
      <c r="L206" s="14">
        <f>IF($A206="","",COUNTIF(G206:K206,"x"))</f>
      </c>
      <c r="M206" s="14">
        <f>IF($A206="","",L206*52)</f>
      </c>
      <c r="N206" s="15">
        <f>IF($D206="","",IFERROR(VLOOKUP($D206,Romtyper,3,FALSE),""))</f>
      </c>
      <c r="O206" s="16">
        <f>IF(OR($E206="",N206=""),"",ROUND($E206*N206+Riggtid,1))</f>
      </c>
      <c r="P206" s="16">
        <f>IF(OR(O206="",M206=""),"",ROUND(O206*M206/60,1))</f>
      </c>
      <c r="Q206" s="17">
        <f>IF(P206="","",ROUND(P206*Timekost,0))</f>
      </c>
      <c r="R206" s="5"/>
      <c r="S206" s="5"/>
      <c r="T206" s="5"/>
    </row>
    <row r="207" spans="1:20" x14ac:dyDescent="0.25">
      <c r="A207" s="5"/>
      <c r="B207" s="5"/>
      <c r="C207" s="5"/>
      <c r="D207" s="6"/>
      <c r="E207" s="12"/>
      <c r="F207" s="13"/>
      <c r="G207" s="13"/>
      <c r="H207" s="13"/>
      <c r="I207" s="13"/>
      <c r="J207" s="13"/>
      <c r="K207" s="13"/>
      <c r="L207" s="14">
        <f>IF($A207="","",COUNTIF(G207:K207,"x"))</f>
      </c>
      <c r="M207" s="14">
        <f>IF($A207="","",L207*52)</f>
      </c>
      <c r="N207" s="15">
        <f>IF($D207="","",IFERROR(VLOOKUP($D207,Romtyper,3,FALSE),""))</f>
      </c>
      <c r="O207" s="16">
        <f>IF(OR($E207="",N207=""),"",ROUND($E207*N207+Riggtid,1))</f>
      </c>
      <c r="P207" s="16">
        <f>IF(OR(O207="",M207=""),"",ROUND(O207*M207/60,1))</f>
      </c>
      <c r="Q207" s="17">
        <f>IF(P207="","",ROUND(P207*Timekost,0))</f>
      </c>
      <c r="R207" s="5"/>
      <c r="S207" s="5"/>
      <c r="T207" s="5"/>
    </row>
    <row r="208" spans="1:20" x14ac:dyDescent="0.25">
      <c r="A208" s="18"/>
      <c r="B208" s="19" t="s">
        <v>52</v>
      </c>
      <c r="C208" s="18"/>
      <c r="D208" s="20" t="str">
        <f>COUNTA(A8:A207)&amp;" rom"</f>
        <v>18 rom</v>
      </c>
      <c r="E208" s="21">
        <f>SUM(E8:E207)</f>
        <v>998</v>
      </c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21">
        <f>SUM(P8:P207)</f>
        <v>869.4</v>
      </c>
      <c r="Q208" s="22">
        <f>SUM(Q8:Q207)</f>
        <v>290743</v>
      </c>
      <c r="R208" s="18"/>
      <c r="S208" s="18"/>
      <c r="T208" s="18"/>
    </row>
  </sheetData>
  <autoFilter ref="A7:T207"/>
  <mergeCells count="6">
    <mergeCell ref="B5:D5"/>
    <mergeCell ref="F5:J5"/>
    <mergeCell ref="M5:O5"/>
    <mergeCell ref="B6:D6"/>
    <mergeCell ref="F6:J6"/>
    <mergeCell ref="M6:O6"/>
  </mergeCells>
  <conditionalFormatting sqref="D8:E207">
    <cfRule type="expression" dxfId="7" priority="1">
      <formula>AND($A8&lt;&gt;"",D8="")</formula>
    </cfRule>
  </conditionalFormatting>
  <conditionalFormatting sqref="G8:K207">
    <cfRule type="expression" dxfId="8" priority="2">
      <formula>ISNUMBER(SEARCH("x",G8))</formula>
    </cfRule>
  </conditionalFormatting>
  <dataValidations count="4">
    <dataValidation type="list" allowBlank="1" showErrorMessage="1" errorStyle="warning" errorTitle="Ukjent romtype" error="Velg fra listen, eller legg til romtypen i arket Innstillinger." sqref="D8:D207">
      <formula1>=RomtypeListe</formula1>
    </dataValidation>
    <dataValidation type="decimal" operator="greaterThan" allowBlank="1" showErrorMessage="1" errorTitle="Areal" error="Areal må være et tall større enn 0." sqref="E8:E207">
      <formula1>0</formula1>
    </dataValidation>
    <dataValidation type="list" allowBlank="1" showErrorMessage="1" errorTitle="INSTA 800-nivå" error="Nivået er et tall fra 1 (lavest) til 5 (høyest)." sqref="F8:F207">
      <formula1>=Nivaaer</formula1>
    </dataValidation>
    <dataValidation type="list" allowBlank="1" showErrorMessage="1" errorTitle="Ukedag" error="Skriv x på dagene rommet skal rengjøres, ellers tomt." sqref="G8:K207">
      <formula1>"x"</formula1>
    </dataValidation>
  </dataValidations>
  <pageMargins left="0.4" right="0.4" top="0.5" bottom="0.5" header="0.2" footer="0.2"/>
  <pageSetup paperSize="9" orientation="landscape" fitToWidth="1" fitToHeight="0"/>
  <headerFooter>
    <oddFooter>&amp;LRenholdsplan – eksempel&amp;CCleanFlow · www.cleanflow.no&amp;RSide &amp;P av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3AED"/>
    <pageSetUpPr fitToPage="1"/>
  </sheetPr>
  <dimension ref="A1:Q7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22" customWidth="1"/>
    <col min="3" max="3" width="13" customWidth="1"/>
    <col min="4" max="15" width="5.5" customWidth="1"/>
    <col min="16" max="16" width="14" customWidth="1"/>
    <col min="17" max="17" width="28" customWidth="1"/>
  </cols>
  <sheetData>
    <row r="1" ht="34" customHeight="1" x14ac:dyDescent="0.25"/>
    <row r="3" spans="1:1" x14ac:dyDescent="0.25">
      <c r="A3" s="1" t="s">
        <v>53</v>
      </c>
    </row>
    <row r="4" spans="1:1" x14ac:dyDescent="0.25">
      <c r="A4" s="2" t="s">
        <v>54</v>
      </c>
    </row>
    <row r="7" ht="30" customHeight="1" spans="1:17" x14ac:dyDescent="0.25">
      <c r="A7" s="10" t="s">
        <v>55</v>
      </c>
      <c r="B7" s="11" t="s">
        <v>56</v>
      </c>
      <c r="C7" s="11" t="s">
        <v>57</v>
      </c>
      <c r="D7" s="11" t="s">
        <v>58</v>
      </c>
      <c r="E7" s="11" t="s">
        <v>59</v>
      </c>
      <c r="F7" s="11" t="s">
        <v>60</v>
      </c>
      <c r="G7" s="11" t="s">
        <v>61</v>
      </c>
      <c r="H7" s="11" t="s">
        <v>62</v>
      </c>
      <c r="I7" s="11" t="s">
        <v>63</v>
      </c>
      <c r="J7" s="11" t="s">
        <v>64</v>
      </c>
      <c r="K7" s="11" t="s">
        <v>65</v>
      </c>
      <c r="L7" s="11" t="s">
        <v>66</v>
      </c>
      <c r="M7" s="11" t="s">
        <v>67</v>
      </c>
      <c r="N7" s="11" t="s">
        <v>68</v>
      </c>
      <c r="O7" s="11" t="s">
        <v>69</v>
      </c>
      <c r="P7" s="11" t="s">
        <v>50</v>
      </c>
      <c r="Q7" s="11" t="s">
        <v>51</v>
      </c>
    </row>
    <row r="8" spans="1:17" x14ac:dyDescent="0.25">
      <c r="A8" s="5" t="s">
        <v>70</v>
      </c>
      <c r="B8" s="5" t="s">
        <v>71</v>
      </c>
      <c r="C8" s="6" t="s">
        <v>72</v>
      </c>
      <c r="D8" s="13"/>
      <c r="E8" s="13"/>
      <c r="F8" s="13"/>
      <c r="G8" s="13"/>
      <c r="H8" s="13"/>
      <c r="I8" s="13"/>
      <c r="J8" s="13" t="s">
        <v>73</v>
      </c>
      <c r="K8" s="13"/>
      <c r="L8" s="13"/>
      <c r="M8" s="13"/>
      <c r="N8" s="13"/>
      <c r="O8" s="13"/>
      <c r="P8" s="5" t="s">
        <v>74</v>
      </c>
      <c r="Q8" s="5" t="s">
        <v>75</v>
      </c>
    </row>
    <row r="9" spans="1:17" x14ac:dyDescent="0.25">
      <c r="A9" s="5" t="s">
        <v>76</v>
      </c>
      <c r="B9" s="5" t="s">
        <v>71</v>
      </c>
      <c r="C9" s="6" t="s">
        <v>77</v>
      </c>
      <c r="D9" s="13"/>
      <c r="E9" s="13"/>
      <c r="F9" s="13"/>
      <c r="G9" s="13" t="s">
        <v>73</v>
      </c>
      <c r="H9" s="13"/>
      <c r="I9" s="13"/>
      <c r="J9" s="13"/>
      <c r="K9" s="13"/>
      <c r="L9" s="13"/>
      <c r="M9" s="13" t="s">
        <v>73</v>
      </c>
      <c r="N9" s="13"/>
      <c r="O9" s="13"/>
      <c r="P9" s="5" t="s">
        <v>78</v>
      </c>
      <c r="Q9" s="5" t="s">
        <v>79</v>
      </c>
    </row>
    <row r="10" spans="1:17" x14ac:dyDescent="0.25">
      <c r="A10" s="5" t="s">
        <v>80</v>
      </c>
      <c r="B10" s="5" t="s">
        <v>81</v>
      </c>
      <c r="C10" s="6" t="s">
        <v>72</v>
      </c>
      <c r="D10" s="13"/>
      <c r="E10" s="13"/>
      <c r="F10" s="13"/>
      <c r="G10" s="13"/>
      <c r="H10" s="13"/>
      <c r="I10" s="13"/>
      <c r="J10" s="13" t="s">
        <v>73</v>
      </c>
      <c r="K10" s="13"/>
      <c r="L10" s="13"/>
      <c r="M10" s="13"/>
      <c r="N10" s="13"/>
      <c r="O10" s="13"/>
      <c r="P10" s="5" t="s">
        <v>82</v>
      </c>
      <c r="Q10" s="5" t="s">
        <v>79</v>
      </c>
    </row>
    <row r="11" spans="1:17" x14ac:dyDescent="0.25">
      <c r="A11" s="5" t="s">
        <v>83</v>
      </c>
      <c r="B11" s="5" t="s">
        <v>84</v>
      </c>
      <c r="C11" s="6" t="s">
        <v>72</v>
      </c>
      <c r="D11" s="13"/>
      <c r="E11" s="13"/>
      <c r="F11" s="13"/>
      <c r="G11" s="13"/>
      <c r="H11" s="13"/>
      <c r="I11" s="13"/>
      <c r="J11" s="13"/>
      <c r="K11" s="13" t="s">
        <v>73</v>
      </c>
      <c r="L11" s="13"/>
      <c r="M11" s="13"/>
      <c r="N11" s="13"/>
      <c r="O11" s="13"/>
      <c r="P11" s="5" t="s">
        <v>78</v>
      </c>
      <c r="Q11" s="5" t="s">
        <v>79</v>
      </c>
    </row>
    <row r="12" spans="1:17" x14ac:dyDescent="0.25">
      <c r="A12" s="5" t="s">
        <v>85</v>
      </c>
      <c r="B12" s="5" t="s">
        <v>71</v>
      </c>
      <c r="C12" s="6" t="s">
        <v>86</v>
      </c>
      <c r="D12" s="13" t="s">
        <v>73</v>
      </c>
      <c r="E12" s="13"/>
      <c r="F12" s="13"/>
      <c r="G12" s="13" t="s">
        <v>73</v>
      </c>
      <c r="H12" s="13"/>
      <c r="I12" s="13"/>
      <c r="J12" s="13" t="s">
        <v>73</v>
      </c>
      <c r="K12" s="13"/>
      <c r="L12" s="13"/>
      <c r="M12" s="13" t="s">
        <v>73</v>
      </c>
      <c r="N12" s="13"/>
      <c r="O12" s="13"/>
      <c r="P12" s="5" t="s">
        <v>87</v>
      </c>
      <c r="Q12" s="5" t="s">
        <v>79</v>
      </c>
    </row>
    <row r="13" spans="1:17" x14ac:dyDescent="0.25">
      <c r="A13" s="5" t="s">
        <v>88</v>
      </c>
      <c r="B13" s="5" t="s">
        <v>89</v>
      </c>
      <c r="C13" s="6" t="s">
        <v>90</v>
      </c>
      <c r="D13" s="13" t="s">
        <v>73</v>
      </c>
      <c r="E13" s="13" t="s">
        <v>73</v>
      </c>
      <c r="F13" s="13" t="s">
        <v>73</v>
      </c>
      <c r="G13" s="13" t="s">
        <v>73</v>
      </c>
      <c r="H13" s="13" t="s">
        <v>73</v>
      </c>
      <c r="I13" s="13" t="s">
        <v>73</v>
      </c>
      <c r="J13" s="13" t="s">
        <v>73</v>
      </c>
      <c r="K13" s="13" t="s">
        <v>73</v>
      </c>
      <c r="L13" s="13" t="s">
        <v>73</v>
      </c>
      <c r="M13" s="13" t="s">
        <v>73</v>
      </c>
      <c r="N13" s="13" t="s">
        <v>73</v>
      </c>
      <c r="O13" s="13" t="s">
        <v>73</v>
      </c>
      <c r="P13" s="5" t="s">
        <v>82</v>
      </c>
      <c r="Q13" s="5" t="s">
        <v>79</v>
      </c>
    </row>
    <row r="14" spans="1:17" x14ac:dyDescent="0.25">
      <c r="A14" s="5"/>
      <c r="B14" s="5"/>
      <c r="C14" s="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5"/>
      <c r="Q14" s="5"/>
    </row>
    <row r="15" spans="1:17" x14ac:dyDescent="0.25">
      <c r="A15" s="5"/>
      <c r="B15" s="5"/>
      <c r="C15" s="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5"/>
      <c r="Q15" s="5"/>
    </row>
    <row r="16" spans="1:17" x14ac:dyDescent="0.25">
      <c r="A16" s="5"/>
      <c r="B16" s="5"/>
      <c r="C16" s="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5"/>
      <c r="Q16" s="5"/>
    </row>
    <row r="17" spans="1:17" x14ac:dyDescent="0.25">
      <c r="A17" s="5"/>
      <c r="B17" s="5"/>
      <c r="C17" s="6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5"/>
      <c r="Q17" s="5"/>
    </row>
    <row r="18" spans="1:17" x14ac:dyDescent="0.25">
      <c r="A18" s="5"/>
      <c r="B18" s="5"/>
      <c r="C18" s="6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5"/>
      <c r="Q18" s="5"/>
    </row>
    <row r="19" spans="1:17" x14ac:dyDescent="0.25">
      <c r="A19" s="5"/>
      <c r="B19" s="5"/>
      <c r="C19" s="6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5"/>
      <c r="Q19" s="5"/>
    </row>
    <row r="20" spans="1:17" x14ac:dyDescent="0.25">
      <c r="A20" s="5"/>
      <c r="B20" s="5"/>
      <c r="C20" s="6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5"/>
      <c r="Q20" s="5"/>
    </row>
    <row r="21" spans="1:17" x14ac:dyDescent="0.25">
      <c r="A21" s="5"/>
      <c r="B21" s="5"/>
      <c r="C21" s="6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5"/>
      <c r="Q21" s="5"/>
    </row>
    <row r="22" spans="1:17" x14ac:dyDescent="0.25">
      <c r="A22" s="5"/>
      <c r="B22" s="5"/>
      <c r="C22" s="6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5"/>
      <c r="Q22" s="5"/>
    </row>
    <row r="23" spans="1:17" x14ac:dyDescent="0.25">
      <c r="A23" s="5"/>
      <c r="B23" s="5"/>
      <c r="C23" s="6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5"/>
      <c r="Q23" s="5"/>
    </row>
    <row r="24" spans="1:17" x14ac:dyDescent="0.25">
      <c r="A24" s="5"/>
      <c r="B24" s="5"/>
      <c r="C24" s="6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5"/>
      <c r="Q24" s="5"/>
    </row>
    <row r="25" spans="1:17" x14ac:dyDescent="0.25">
      <c r="A25" s="5"/>
      <c r="B25" s="5"/>
      <c r="C25" s="6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5"/>
      <c r="Q25" s="5"/>
    </row>
    <row r="26" spans="1:17" x14ac:dyDescent="0.25">
      <c r="A26" s="5"/>
      <c r="B26" s="5"/>
      <c r="C26" s="6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5"/>
      <c r="Q26" s="5"/>
    </row>
    <row r="27" spans="1:17" x14ac:dyDescent="0.25">
      <c r="A27" s="5"/>
      <c r="B27" s="5"/>
      <c r="C27" s="6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5"/>
      <c r="Q27" s="5"/>
    </row>
    <row r="28" spans="1:17" x14ac:dyDescent="0.25">
      <c r="A28" s="5"/>
      <c r="B28" s="5"/>
      <c r="C28" s="6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5"/>
      <c r="Q28" s="5"/>
    </row>
    <row r="29" spans="1:17" x14ac:dyDescent="0.25">
      <c r="A29" s="5"/>
      <c r="B29" s="5"/>
      <c r="C29" s="6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5"/>
      <c r="Q29" s="5"/>
    </row>
    <row r="30" spans="1:17" x14ac:dyDescent="0.25">
      <c r="A30" s="5"/>
      <c r="B30" s="5"/>
      <c r="C30" s="6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5"/>
      <c r="Q30" s="5"/>
    </row>
    <row r="31" spans="1:17" x14ac:dyDescent="0.25">
      <c r="A31" s="5"/>
      <c r="B31" s="5"/>
      <c r="C31" s="6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5"/>
      <c r="Q31" s="5"/>
    </row>
    <row r="32" spans="1:17" x14ac:dyDescent="0.25">
      <c r="A32" s="5"/>
      <c r="B32" s="5"/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5"/>
      <c r="Q32" s="5"/>
    </row>
    <row r="33" spans="1:17" x14ac:dyDescent="0.25">
      <c r="A33" s="5"/>
      <c r="B33" s="5"/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5"/>
      <c r="Q33" s="5"/>
    </row>
    <row r="34" spans="1:17" x14ac:dyDescent="0.25">
      <c r="A34" s="5"/>
      <c r="B34" s="5"/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5"/>
      <c r="Q34" s="5"/>
    </row>
    <row r="35" spans="1:17" x14ac:dyDescent="0.25">
      <c r="A35" s="5"/>
      <c r="B35" s="5"/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5"/>
      <c r="Q35" s="5"/>
    </row>
    <row r="36" spans="1:17" x14ac:dyDescent="0.25">
      <c r="A36" s="5"/>
      <c r="B36" s="5"/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5"/>
      <c r="Q36" s="5"/>
    </row>
    <row r="37" spans="1:17" x14ac:dyDescent="0.25">
      <c r="A37" s="5"/>
      <c r="B37" s="5"/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5"/>
      <c r="Q37" s="5"/>
    </row>
    <row r="38" spans="1:17" x14ac:dyDescent="0.25">
      <c r="A38" s="5"/>
      <c r="B38" s="5"/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5"/>
      <c r="Q38" s="5"/>
    </row>
    <row r="39" spans="1:17" x14ac:dyDescent="0.25">
      <c r="A39" s="5"/>
      <c r="B39" s="5"/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5"/>
      <c r="Q39" s="5"/>
    </row>
    <row r="40" spans="1:17" x14ac:dyDescent="0.25">
      <c r="A40" s="5"/>
      <c r="B40" s="5"/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5"/>
      <c r="Q40" s="5"/>
    </row>
    <row r="41" spans="1:17" x14ac:dyDescent="0.25">
      <c r="A41" s="5"/>
      <c r="B41" s="5"/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5"/>
      <c r="Q41" s="5"/>
    </row>
    <row r="42" spans="1:17" x14ac:dyDescent="0.25">
      <c r="A42" s="5"/>
      <c r="B42" s="5"/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5"/>
      <c r="Q42" s="5"/>
    </row>
    <row r="43" spans="1:17" x14ac:dyDescent="0.25">
      <c r="A43" s="5"/>
      <c r="B43" s="5"/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5"/>
      <c r="Q43" s="5"/>
    </row>
    <row r="44" spans="1:17" x14ac:dyDescent="0.25">
      <c r="A44" s="5"/>
      <c r="B44" s="5"/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5"/>
      <c r="Q44" s="5"/>
    </row>
    <row r="45" spans="1:17" x14ac:dyDescent="0.25">
      <c r="A45" s="5"/>
      <c r="B45" s="5"/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5"/>
      <c r="Q45" s="5"/>
    </row>
    <row r="46" spans="1:17" x14ac:dyDescent="0.25">
      <c r="A46" s="5"/>
      <c r="B46" s="5"/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5"/>
      <c r="Q46" s="5"/>
    </row>
    <row r="47" spans="1:17" x14ac:dyDescent="0.25">
      <c r="A47" s="5"/>
      <c r="B47" s="5"/>
      <c r="C47" s="6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5"/>
      <c r="Q47" s="5"/>
    </row>
    <row r="48" spans="1:17" x14ac:dyDescent="0.25">
      <c r="A48" s="5"/>
      <c r="B48" s="5"/>
      <c r="C48" s="6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5"/>
      <c r="Q48" s="5"/>
    </row>
    <row r="49" spans="1:17" x14ac:dyDescent="0.25">
      <c r="A49" s="5"/>
      <c r="B49" s="5"/>
      <c r="C49" s="6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5"/>
      <c r="Q49" s="5"/>
    </row>
    <row r="50" spans="1:17" x14ac:dyDescent="0.25">
      <c r="A50" s="5"/>
      <c r="B50" s="5"/>
      <c r="C50" s="6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5"/>
      <c r="Q50" s="5"/>
    </row>
    <row r="51" spans="1:17" x14ac:dyDescent="0.25">
      <c r="A51" s="5"/>
      <c r="B51" s="5"/>
      <c r="C51" s="6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5"/>
      <c r="Q51" s="5"/>
    </row>
    <row r="52" spans="1:17" x14ac:dyDescent="0.25">
      <c r="A52" s="5"/>
      <c r="B52" s="5"/>
      <c r="C52" s="6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5"/>
      <c r="Q52" s="5"/>
    </row>
    <row r="53" spans="1:17" x14ac:dyDescent="0.25">
      <c r="A53" s="5"/>
      <c r="B53" s="5"/>
      <c r="C53" s="6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5"/>
      <c r="Q53" s="5"/>
    </row>
    <row r="54" spans="1:17" x14ac:dyDescent="0.25">
      <c r="A54" s="5"/>
      <c r="B54" s="5"/>
      <c r="C54" s="6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5"/>
      <c r="Q54" s="5"/>
    </row>
    <row r="55" spans="1:17" x14ac:dyDescent="0.25">
      <c r="A55" s="5"/>
      <c r="B55" s="5"/>
      <c r="C55" s="6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5"/>
      <c r="Q55" s="5"/>
    </row>
    <row r="56" spans="1:17" x14ac:dyDescent="0.25">
      <c r="A56" s="5"/>
      <c r="B56" s="5"/>
      <c r="C56" s="6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5"/>
      <c r="Q56" s="5"/>
    </row>
    <row r="57" spans="1:17" x14ac:dyDescent="0.25">
      <c r="A57" s="5"/>
      <c r="B57" s="5"/>
      <c r="C57" s="6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5"/>
      <c r="Q57" s="5"/>
    </row>
    <row r="58" spans="1:17" x14ac:dyDescent="0.25">
      <c r="A58" s="5"/>
      <c r="B58" s="5"/>
      <c r="C58" s="6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5"/>
      <c r="Q58" s="5"/>
    </row>
    <row r="59" spans="1:17" x14ac:dyDescent="0.25">
      <c r="A59" s="5"/>
      <c r="B59" s="5"/>
      <c r="C59" s="6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5"/>
      <c r="Q59" s="5"/>
    </row>
    <row r="60" spans="1:17" x14ac:dyDescent="0.25">
      <c r="A60" s="5"/>
      <c r="B60" s="5"/>
      <c r="C60" s="6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5"/>
      <c r="Q60" s="5"/>
    </row>
    <row r="61" spans="1:17" x14ac:dyDescent="0.25">
      <c r="A61" s="5"/>
      <c r="B61" s="5"/>
      <c r="C61" s="6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5"/>
      <c r="Q61" s="5"/>
    </row>
    <row r="62" spans="1:17" x14ac:dyDescent="0.25">
      <c r="A62" s="5"/>
      <c r="B62" s="5"/>
      <c r="C62" s="6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5"/>
      <c r="Q62" s="5"/>
    </row>
    <row r="63" spans="1:17" x14ac:dyDescent="0.25">
      <c r="A63" s="5"/>
      <c r="B63" s="5"/>
      <c r="C63" s="6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5"/>
      <c r="Q63" s="5"/>
    </row>
    <row r="64" spans="1:17" x14ac:dyDescent="0.25">
      <c r="A64" s="5"/>
      <c r="B64" s="5"/>
      <c r="C64" s="6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5"/>
      <c r="Q64" s="5"/>
    </row>
    <row r="65" spans="1:17" x14ac:dyDescent="0.25">
      <c r="A65" s="5"/>
      <c r="B65" s="5"/>
      <c r="C65" s="6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5"/>
      <c r="Q65" s="5"/>
    </row>
    <row r="66" spans="1:17" x14ac:dyDescent="0.25">
      <c r="A66" s="5"/>
      <c r="B66" s="5"/>
      <c r="C66" s="6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5"/>
      <c r="Q66" s="5"/>
    </row>
    <row r="67" spans="1:17" x14ac:dyDescent="0.25">
      <c r="A67" s="5"/>
      <c r="B67" s="5"/>
      <c r="C67" s="6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5"/>
      <c r="Q67" s="5"/>
    </row>
    <row r="69" spans="1:17" x14ac:dyDescent="0.25">
      <c r="A69" s="19" t="s">
        <v>91</v>
      </c>
      <c r="B69" s="18"/>
      <c r="C69" s="18"/>
      <c r="D69" s="23">
        <f>COUNTIF(D8:D67,"x")</f>
        <v>2</v>
      </c>
      <c r="E69" s="23">
        <f>COUNTIF(E8:E67,"x")</f>
        <v>1</v>
      </c>
      <c r="F69" s="23">
        <f>COUNTIF(F8:F67,"x")</f>
        <v>1</v>
      </c>
      <c r="G69" s="23">
        <f>COUNTIF(G8:G67,"x")</f>
        <v>3</v>
      </c>
      <c r="H69" s="23">
        <f>COUNTIF(H8:H67,"x")</f>
        <v>1</v>
      </c>
      <c r="I69" s="23">
        <f>COUNTIF(I8:I67,"x")</f>
        <v>1</v>
      </c>
      <c r="J69" s="23">
        <f>COUNTIF(J8:J67,"x")</f>
        <v>4</v>
      </c>
      <c r="K69" s="23">
        <f>COUNTIF(K8:K67,"x")</f>
        <v>2</v>
      </c>
      <c r="L69" s="23">
        <f>COUNTIF(L8:L67,"x")</f>
        <v>1</v>
      </c>
      <c r="M69" s="23">
        <f>COUNTIF(M8:M67,"x")</f>
        <v>3</v>
      </c>
      <c r="N69" s="23">
        <f>COUNTIF(N8:N67,"x")</f>
        <v>1</v>
      </c>
      <c r="O69" s="23">
        <f>COUNTIF(O8:O67,"x")</f>
        <v>1</v>
      </c>
      <c r="P69" s="18"/>
      <c r="Q69" s="18"/>
    </row>
    <row r="71" spans="1:1" x14ac:dyDescent="0.25">
      <c r="A71" s="24" t="s">
        <v>92</v>
      </c>
    </row>
  </sheetData>
  <autoFilter ref="A7:Q67"/>
  <conditionalFormatting sqref="D8:O67">
    <cfRule type="expression" dxfId="2" priority="1">
      <formula>ISNUMBER(SEARCH("x",D8))</formula>
    </cfRule>
  </conditionalFormatting>
  <dataValidations count="2">
    <dataValidation type="list" allowBlank="1" sqref="C8:C67">
      <formula1>=Frekvenser</formula1>
    </dataValidation>
    <dataValidation type="list" allowBlank="1" showErrorMessage="1" errorTitle="Måned" error="Skriv x i månedene oppgaven skal utføres, ellers tomt." sqref="D8:O67">
      <formula1>"x"</formula1>
    </dataValidation>
  </dataValidations>
  <pageMargins left="0.4" right="0.4" top="0.5" bottom="0.5" header="0.2" footer="0.2"/>
  <pageSetup paperSize="9" orientation="landscape" fitToWidth="1" fitToHeight="0"/>
  <headerFooter>
    <oddFooter>&amp;LÅrshjul&amp;CCleanFlow · www.cleanflow.no&amp;RSide &amp;P av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  <pageSetUpPr fitToPage="1"/>
  </sheetPr>
  <dimension ref="A1:E19"/>
  <sheetViews>
    <sheetView workbookViewId="0" showGridLines="0"/>
  </sheetViews>
  <sheetFormatPr defaultRowHeight="15" outlineLevelRow="0" outlineLevelCol="0" x14ac:dyDescent="55"/>
  <cols>
    <col min="1" max="1" width="36" customWidth="1"/>
    <col min="2" max="3" width="18" customWidth="1"/>
    <col min="4" max="4" width="4" customWidth="1"/>
    <col min="5" max="5" width="44" customWidth="1"/>
  </cols>
  <sheetData>
    <row r="1" ht="34" customHeight="1" x14ac:dyDescent="0.25"/>
    <row r="3" spans="1:1" x14ac:dyDescent="0.25">
      <c r="A3" s="1" t="s">
        <v>93</v>
      </c>
    </row>
    <row r="4" spans="1:1" x14ac:dyDescent="0.25">
      <c r="A4" s="2" t="s">
        <v>94</v>
      </c>
    </row>
    <row r="6" ht="30" customHeight="1" spans="1:5" x14ac:dyDescent="0.25">
      <c r="A6" s="10" t="s">
        <v>79</v>
      </c>
      <c r="B6" s="11" t="s">
        <v>95</v>
      </c>
      <c r="C6" s="11" t="s">
        <v>96</v>
      </c>
      <c r="E6" s="25" t="s">
        <v>97</v>
      </c>
    </row>
    <row r="7" spans="1:5" x14ac:dyDescent="0.25">
      <c r="A7" s="26" t="s">
        <v>36</v>
      </c>
      <c r="B7" s="27">
        <f>Renholdsplan!E208</f>
      </c>
      <c r="C7" s="27">
        <f>Eksempel!E208</f>
        <v>998</v>
      </c>
      <c r="E7" s="28" t="s">
        <v>98</v>
      </c>
    </row>
    <row r="8" spans="1:5" x14ac:dyDescent="0.25">
      <c r="A8" s="26" t="s">
        <v>99</v>
      </c>
      <c r="B8" s="27">
        <f>COUNTA(Renholdsplan!A8:A207)</f>
      </c>
      <c r="C8" s="27">
        <f>COUNTA(Eksempel!A8:A207)</f>
        <v>18</v>
      </c>
      <c r="E8" s="28" t="s">
        <v>100</v>
      </c>
    </row>
    <row r="9" spans="1:5" x14ac:dyDescent="0.25">
      <c r="A9" s="26" t="s">
        <v>101</v>
      </c>
      <c r="B9" s="27">
        <f>IFERROR(MAX(Renholdsplan!M8:M207),0)</f>
      </c>
      <c r="C9" s="27">
        <f>IFERROR(MAX(Eksempel!M8:M207),0)</f>
        <v>260</v>
      </c>
      <c r="E9" s="28" t="s">
        <v>102</v>
      </c>
    </row>
    <row r="10" spans="1:5" x14ac:dyDescent="0.25">
      <c r="A10" s="26" t="s">
        <v>103</v>
      </c>
      <c r="B10" s="29">
        <f>Renholdsplan!P208</f>
      </c>
      <c r="C10" s="29">
        <f>Eksempel!P208</f>
        <v>869.4</v>
      </c>
      <c r="E10" s="28" t="s">
        <v>104</v>
      </c>
    </row>
    <row r="11" spans="1:5" x14ac:dyDescent="0.25">
      <c r="A11" s="26" t="s">
        <v>105</v>
      </c>
      <c r="B11" s="27">
        <f>Renholdsplan!Q208</f>
      </c>
      <c r="C11" s="27">
        <f>Eksempel!Q208</f>
        <v>290743</v>
      </c>
      <c r="E11" s="28" t="s">
        <v>106</v>
      </c>
    </row>
    <row r="12" spans="1:5" x14ac:dyDescent="0.25">
      <c r="A12" s="26" t="s">
        <v>107</v>
      </c>
      <c r="B12" s="27">
        <f>B7*Forbruk</f>
      </c>
      <c r="C12" s="27">
        <f>C7*Forbruk</f>
        <v>9980</v>
      </c>
      <c r="E12" s="28" t="s">
        <v>108</v>
      </c>
    </row>
    <row r="13" spans="1:5" x14ac:dyDescent="0.25">
      <c r="A13" s="26" t="s">
        <v>109</v>
      </c>
      <c r="B13" s="27">
        <f>B9*Transport</f>
      </c>
      <c r="C13" s="27">
        <f>C9*Transport</f>
        <v>11700</v>
      </c>
      <c r="E13" s="28" t="s">
        <v>110</v>
      </c>
    </row>
    <row r="14" spans="1:5" x14ac:dyDescent="0.25">
      <c r="A14" s="30" t="s">
        <v>111</v>
      </c>
      <c r="B14" s="31">
        <f>SUM(B11:B13)</f>
      </c>
      <c r="C14" s="31">
        <f>SUM(C11:C13)</f>
        <v>312423</v>
      </c>
      <c r="E14" s="28" t="s">
        <v>112</v>
      </c>
    </row>
    <row r="15" spans="1:5" x14ac:dyDescent="0.25">
      <c r="A15" s="26" t="s">
        <v>113</v>
      </c>
      <c r="B15" s="27">
        <f>B14*Margin</f>
      </c>
      <c r="C15" s="27">
        <f>C14*Margin</f>
        <v>46863.45</v>
      </c>
      <c r="E15" s="28" t="s">
        <v>114</v>
      </c>
    </row>
    <row r="16" spans="1:5" x14ac:dyDescent="0.25">
      <c r="A16" s="30" t="s">
        <v>115</v>
      </c>
      <c r="B16" s="31">
        <f>B14+B15</f>
      </c>
      <c r="C16" s="31">
        <f>C14+C15</f>
        <v>359286.45</v>
      </c>
      <c r="E16" s="28" t="s">
        <v>116</v>
      </c>
    </row>
    <row r="17" spans="1:5" x14ac:dyDescent="0.25">
      <c r="A17" s="26" t="s">
        <v>117</v>
      </c>
      <c r="B17" s="27">
        <f>B16/12</f>
      </c>
      <c r="C17" s="27">
        <f>C16/12</f>
        <v>29940.537500000002</v>
      </c>
      <c r="E17" s="28" t="s">
        <v>118</v>
      </c>
    </row>
    <row r="18" spans="1:5" x14ac:dyDescent="0.25">
      <c r="A18" s="26" t="s">
        <v>119</v>
      </c>
      <c r="B18" s="27">
        <f>IF(B7=0,0,B16/B7)</f>
      </c>
      <c r="C18" s="27">
        <f>IF(C7=0,0,C16/C7)</f>
        <v>360.00646292585174</v>
      </c>
      <c r="E18" s="28" t="s">
        <v>120</v>
      </c>
    </row>
    <row r="19" spans="1:5" x14ac:dyDescent="0.25">
      <c r="A19" s="26" t="s">
        <v>121</v>
      </c>
      <c r="B19" s="32">
        <f>IF(Aarskapasitet=0,0,B10/Aarskapasitet)</f>
      </c>
      <c r="C19" s="32">
        <f>IF(Aarskapasitet=0,0,C10/Aarskapasitet)</f>
        <v>0.5929411764705882</v>
      </c>
      <c r="E19" s="28" t="s">
        <v>122</v>
      </c>
    </row>
  </sheetData>
  <pageMargins left="0.4" right="0.4" top="0.5" bottom="0.5" header="0.2" footer="0.2"/>
  <pageSetup paperSize="9" orientation="landscape" fitToWidth="1" fitToHeight="0"/>
  <headerFooter>
    <oddFooter>&amp;LKalkyle&amp;CCleanFlow · www.cleanflow.no&amp;RSide &amp;P av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2626"/>
    <pageSetUpPr fitToPage="1"/>
  </sheetPr>
  <dimension ref="A1:P8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4" customWidth="1"/>
    <col min="4" max="4" width="12" customWidth="1"/>
    <col min="5" max="8" width="10" customWidth="1"/>
    <col min="9" max="9" width="14" customWidth="1"/>
    <col min="10" max="10" width="30" customWidth="1"/>
    <col min="11" max="11" width="4" customWidth="1"/>
    <col min="12" max="16" width="8" customWidth="1"/>
  </cols>
  <sheetData>
    <row r="1" ht="34" customHeight="1" x14ac:dyDescent="0.25"/>
    <row r="3" spans="1:1" x14ac:dyDescent="0.25">
      <c r="A3" s="1" t="s">
        <v>123</v>
      </c>
    </row>
    <row r="4" spans="1:1" x14ac:dyDescent="0.25">
      <c r="A4" s="2" t="s">
        <v>124</v>
      </c>
    </row>
    <row r="6" spans="1:1" x14ac:dyDescent="0.25">
      <c r="A6" s="3" t="s">
        <v>125</v>
      </c>
    </row>
    <row r="7" spans="1:4" x14ac:dyDescent="0.25">
      <c r="A7" t="s">
        <v>126</v>
      </c>
      <c r="B7" s="5">
        <f>COUNTA(Renholdsplan!A8:A207)</f>
      </c>
      <c r="D7" s="24" t="s">
        <v>127</v>
      </c>
    </row>
    <row r="8" spans="1:4" x14ac:dyDescent="0.25">
      <c r="A8" t="s">
        <v>128</v>
      </c>
      <c r="B8" s="33">
        <v>4</v>
      </c>
      <c r="D8" s="24" t="s">
        <v>129</v>
      </c>
    </row>
    <row r="10" spans="1:4" x14ac:dyDescent="0.25">
      <c r="A10" t="s">
        <v>130</v>
      </c>
      <c r="B10" s="34">
        <f>IF(OR($B$7="",$B$7&lt;2),"",IF($B$8=2.5,INDEX($N$56:$N$66,MATCH($B$7,$L$56:$L$66,1)),IF($B$8=6.5,INDEX($N$70:$N$80,MATCH($B$7,$L$70:$L$80,1)),INDEX($N$42:$N$52,MATCH($B$7,$L$42:$L$52,1)))))</f>
      </c>
      <c r="D10" s="24" t="s">
        <v>131</v>
      </c>
    </row>
    <row r="11" spans="1:4" x14ac:dyDescent="0.25">
      <c r="A11" t="s">
        <v>132</v>
      </c>
      <c r="B11" s="34">
        <f>IF(OR($B$7="",$B$7&lt;2),"",IF($B$8=2.5,INDEX($O$56:$O$66,MATCH($B$7,$L$56:$L$66,1)),IF($B$8=6.5,INDEX($O$70:$O$80,MATCH($B$7,$L$70:$L$80,1)),INDEX($O$42:$O$52,MATCH($B$7,$L$42:$L$52,1)))))</f>
      </c>
      <c r="D11" s="24" t="s">
        <v>133</v>
      </c>
    </row>
    <row r="12" spans="1:2" x14ac:dyDescent="0.25">
      <c r="A12" t="s">
        <v>134</v>
      </c>
      <c r="B12" s="34">
        <f>IF(OR($B$7="",$B$7&lt;2),"",IF($B$8=2.5,INDEX($P$56:$P$66,MATCH($B$7,$L$56:$L$66,1)),IF($B$8=6.5,INDEX($P$70:$P$80,MATCH($B$7,$L$70:$L$80,1)),INDEX($P$42:$P$52,MATCH($B$7,$L$42:$L$52,1)))))</f>
      </c>
    </row>
    <row r="13" spans="5:5" x14ac:dyDescent="0.25">
      <c r="E13" s="24" t="s">
        <v>135</v>
      </c>
    </row>
    <row r="14" spans="1:1" x14ac:dyDescent="0.25">
      <c r="A14" s="3" t="s">
        <v>136</v>
      </c>
    </row>
    <row r="15" ht="30" customHeight="1" spans="1:10" x14ac:dyDescent="0.25">
      <c r="A15" s="10" t="s">
        <v>137</v>
      </c>
      <c r="B15" s="11" t="s">
        <v>138</v>
      </c>
      <c r="C15" s="11" t="s">
        <v>79</v>
      </c>
      <c r="D15" s="11" t="s">
        <v>139</v>
      </c>
      <c r="E15" s="11" t="s">
        <v>140</v>
      </c>
      <c r="F15" s="11" t="s">
        <v>141</v>
      </c>
      <c r="G15" s="11" t="s">
        <v>142</v>
      </c>
      <c r="H15" s="11" t="s">
        <v>143</v>
      </c>
      <c r="I15" s="11" t="s">
        <v>144</v>
      </c>
      <c r="J15" s="11" t="s">
        <v>51</v>
      </c>
    </row>
    <row r="16" spans="1:10" x14ac:dyDescent="0.25">
      <c r="A16" s="5"/>
      <c r="B16" s="35"/>
      <c r="D16" s="13"/>
      <c r="E16" s="36"/>
      <c r="F16" s="36"/>
      <c r="G16" s="36"/>
      <c r="H16" s="36"/>
      <c r="I16" s="13"/>
      <c r="J16" s="5"/>
    </row>
    <row r="17" spans="1:10" x14ac:dyDescent="0.25">
      <c r="A17" s="5"/>
      <c r="B17" s="35"/>
      <c r="D17" s="13"/>
      <c r="E17" s="36"/>
      <c r="F17" s="36"/>
      <c r="G17" s="36"/>
      <c r="H17" s="36"/>
      <c r="I17" s="13"/>
      <c r="J17" s="5"/>
    </row>
    <row r="18" spans="1:10" x14ac:dyDescent="0.25">
      <c r="A18" s="5"/>
      <c r="B18" s="35"/>
      <c r="D18" s="13"/>
      <c r="E18" s="36"/>
      <c r="F18" s="36"/>
      <c r="G18" s="36"/>
      <c r="H18" s="36"/>
      <c r="I18" s="13"/>
      <c r="J18" s="5"/>
    </row>
    <row r="19" spans="1:10" x14ac:dyDescent="0.25">
      <c r="A19" s="5"/>
      <c r="B19" s="35"/>
      <c r="D19" s="13"/>
      <c r="E19" s="36"/>
      <c r="F19" s="36"/>
      <c r="G19" s="36"/>
      <c r="H19" s="36"/>
      <c r="I19" s="13"/>
      <c r="J19" s="5"/>
    </row>
    <row r="20" spans="1:10" x14ac:dyDescent="0.25">
      <c r="A20" s="5"/>
      <c r="B20" s="35"/>
      <c r="D20" s="13"/>
      <c r="E20" s="36"/>
      <c r="F20" s="36"/>
      <c r="G20" s="36"/>
      <c r="H20" s="36"/>
      <c r="I20" s="13"/>
      <c r="J20" s="5"/>
    </row>
    <row r="21" spans="1:10" x14ac:dyDescent="0.25">
      <c r="A21" s="5"/>
      <c r="B21" s="35"/>
      <c r="D21" s="13"/>
      <c r="E21" s="36"/>
      <c r="F21" s="36"/>
      <c r="G21" s="36"/>
      <c r="H21" s="36"/>
      <c r="I21" s="13"/>
      <c r="J21" s="5"/>
    </row>
    <row r="22" spans="1:10" x14ac:dyDescent="0.25">
      <c r="A22" s="5"/>
      <c r="B22" s="35"/>
      <c r="D22" s="13"/>
      <c r="E22" s="36"/>
      <c r="F22" s="36"/>
      <c r="G22" s="36"/>
      <c r="H22" s="36"/>
      <c r="I22" s="13"/>
      <c r="J22" s="5"/>
    </row>
    <row r="23" spans="1:10" x14ac:dyDescent="0.25">
      <c r="A23" s="5"/>
      <c r="B23" s="35"/>
      <c r="D23" s="13"/>
      <c r="E23" s="36"/>
      <c r="F23" s="36"/>
      <c r="G23" s="36"/>
      <c r="H23" s="36"/>
      <c r="I23" s="13"/>
      <c r="J23" s="5"/>
    </row>
    <row r="24" spans="1:10" x14ac:dyDescent="0.25">
      <c r="A24" s="5"/>
      <c r="B24" s="35"/>
      <c r="D24" s="13"/>
      <c r="E24" s="36"/>
      <c r="F24" s="36"/>
      <c r="G24" s="36"/>
      <c r="H24" s="36"/>
      <c r="I24" s="13"/>
      <c r="J24" s="5"/>
    </row>
    <row r="25" spans="1:10" x14ac:dyDescent="0.25">
      <c r="A25" s="5"/>
      <c r="B25" s="35"/>
      <c r="D25" s="13"/>
      <c r="E25" s="36"/>
      <c r="F25" s="36"/>
      <c r="G25" s="36"/>
      <c r="H25" s="36"/>
      <c r="I25" s="13"/>
      <c r="J25" s="5"/>
    </row>
    <row r="26" spans="1:10" x14ac:dyDescent="0.25">
      <c r="A26" s="5"/>
      <c r="B26" s="35"/>
      <c r="D26" s="13"/>
      <c r="E26" s="36"/>
      <c r="F26" s="36"/>
      <c r="G26" s="36"/>
      <c r="H26" s="36"/>
      <c r="I26" s="13"/>
      <c r="J26" s="5"/>
    </row>
    <row r="27" spans="1:10" x14ac:dyDescent="0.25">
      <c r="A27" s="5"/>
      <c r="B27" s="35"/>
      <c r="D27" s="13"/>
      <c r="E27" s="36"/>
      <c r="F27" s="36"/>
      <c r="G27" s="36"/>
      <c r="H27" s="36"/>
      <c r="I27" s="13"/>
      <c r="J27" s="5"/>
    </row>
    <row r="28" spans="1:10" x14ac:dyDescent="0.25">
      <c r="A28" s="5"/>
      <c r="B28" s="35"/>
      <c r="D28" s="13"/>
      <c r="E28" s="36"/>
      <c r="F28" s="36"/>
      <c r="G28" s="36"/>
      <c r="H28" s="36"/>
      <c r="I28" s="13"/>
      <c r="J28" s="5"/>
    </row>
    <row r="29" spans="1:10" x14ac:dyDescent="0.25">
      <c r="A29" s="5"/>
      <c r="B29" s="35"/>
      <c r="D29" s="13"/>
      <c r="E29" s="36"/>
      <c r="F29" s="36"/>
      <c r="G29" s="36"/>
      <c r="H29" s="36"/>
      <c r="I29" s="13"/>
      <c r="J29" s="5"/>
    </row>
    <row r="30" spans="1:10" x14ac:dyDescent="0.25">
      <c r="A30" s="5"/>
      <c r="B30" s="35"/>
      <c r="D30" s="13"/>
      <c r="E30" s="36"/>
      <c r="F30" s="36"/>
      <c r="G30" s="36"/>
      <c r="H30" s="36"/>
      <c r="I30" s="13"/>
      <c r="J30" s="5"/>
    </row>
    <row r="31" spans="1:10" x14ac:dyDescent="0.25">
      <c r="A31" s="5"/>
      <c r="B31" s="35"/>
      <c r="D31" s="13"/>
      <c r="E31" s="36"/>
      <c r="F31" s="36"/>
      <c r="G31" s="36"/>
      <c r="H31" s="36"/>
      <c r="I31" s="13"/>
      <c r="J31" s="5"/>
    </row>
    <row r="32" spans="1:10" x14ac:dyDescent="0.25">
      <c r="A32" s="5"/>
      <c r="B32" s="35"/>
      <c r="D32" s="13"/>
      <c r="E32" s="36"/>
      <c r="F32" s="36"/>
      <c r="G32" s="36"/>
      <c r="H32" s="36"/>
      <c r="I32" s="13"/>
      <c r="J32" s="5"/>
    </row>
    <row r="33" spans="1:10" x14ac:dyDescent="0.25">
      <c r="A33" s="5"/>
      <c r="B33" s="35"/>
      <c r="D33" s="13"/>
      <c r="E33" s="36"/>
      <c r="F33" s="36"/>
      <c r="G33" s="36"/>
      <c r="H33" s="36"/>
      <c r="I33" s="13"/>
      <c r="J33" s="5"/>
    </row>
    <row r="34" spans="1:10" x14ac:dyDescent="0.25">
      <c r="A34" s="5"/>
      <c r="B34" s="35"/>
      <c r="D34" s="13"/>
      <c r="E34" s="36"/>
      <c r="F34" s="36"/>
      <c r="G34" s="36"/>
      <c r="H34" s="36"/>
      <c r="I34" s="13"/>
      <c r="J34" s="5"/>
    </row>
    <row r="35" spans="1:10" x14ac:dyDescent="0.25">
      <c r="A35" s="5"/>
      <c r="B35" s="35"/>
      <c r="D35" s="13"/>
      <c r="E35" s="36"/>
      <c r="F35" s="36"/>
      <c r="G35" s="36"/>
      <c r="H35" s="36"/>
      <c r="I35" s="13"/>
      <c r="J35" s="5"/>
    </row>
    <row r="37" spans="1:2" x14ac:dyDescent="0.25">
      <c r="A37" s="26" t="s">
        <v>145</v>
      </c>
      <c r="B37" s="34">
        <f>COUNTA(A16:A35)</f>
      </c>
    </row>
    <row r="38" spans="1:2" x14ac:dyDescent="0.25">
      <c r="A38" s="26" t="s">
        <v>146</v>
      </c>
      <c r="B38" s="34">
        <f>COUNTIF(I16:I35,"Underkjent")</f>
      </c>
    </row>
    <row r="39" spans="1:12" x14ac:dyDescent="0.25">
      <c r="A39" s="30" t="s">
        <v>147</v>
      </c>
      <c r="B39" s="37">
        <f>IF(B37=0,"",IF(B37&lt;B10,"Utvalget er ikke ferdig kontrollert",IF(B38&lt;=B11,"Partiet er godkjent","Partiet er underkjent")))</f>
      </c>
      <c r="C39" s="37"/>
      <c r="D39" s="37"/>
      <c r="E39" s="37"/>
      <c r="L39" s="24" t="s">
        <v>148</v>
      </c>
    </row>
    <row r="40" spans="12:12" x14ac:dyDescent="0.25">
      <c r="L40" s="30" t="s">
        <v>149</v>
      </c>
    </row>
    <row r="41" spans="12:16" x14ac:dyDescent="0.25">
      <c r="L41" s="38" t="s">
        <v>150</v>
      </c>
      <c r="M41" s="38" t="s">
        <v>151</v>
      </c>
      <c r="N41" s="38" t="s">
        <v>125</v>
      </c>
      <c r="O41" s="38" t="s">
        <v>152</v>
      </c>
      <c r="P41" s="38" t="s">
        <v>153</v>
      </c>
    </row>
    <row r="42" spans="12:16" x14ac:dyDescent="0.25">
      <c r="L42" s="39">
        <v>2</v>
      </c>
      <c r="M42" s="39">
        <v>8</v>
      </c>
      <c r="N42" s="39">
        <v>2</v>
      </c>
      <c r="O42" s="39">
        <v>0</v>
      </c>
      <c r="P42" s="39">
        <v>1</v>
      </c>
    </row>
    <row r="43" spans="12:16" x14ac:dyDescent="0.25">
      <c r="L43" s="39">
        <v>9</v>
      </c>
      <c r="M43" s="39">
        <v>15</v>
      </c>
      <c r="N43" s="39">
        <v>3</v>
      </c>
      <c r="O43" s="39">
        <v>0</v>
      </c>
      <c r="P43" s="39">
        <v>1</v>
      </c>
    </row>
    <row r="44" spans="12:16" x14ac:dyDescent="0.25">
      <c r="L44" s="39">
        <v>16</v>
      </c>
      <c r="M44" s="39">
        <v>25</v>
      </c>
      <c r="N44" s="39">
        <v>5</v>
      </c>
      <c r="O44" s="39">
        <v>0</v>
      </c>
      <c r="P44" s="39">
        <v>1</v>
      </c>
    </row>
    <row r="45" spans="12:16" x14ac:dyDescent="0.25">
      <c r="L45" s="39">
        <v>26</v>
      </c>
      <c r="M45" s="39">
        <v>50</v>
      </c>
      <c r="N45" s="39">
        <v>8</v>
      </c>
      <c r="O45" s="39">
        <v>1</v>
      </c>
      <c r="P45" s="39">
        <v>2</v>
      </c>
    </row>
    <row r="46" spans="12:16" x14ac:dyDescent="0.25">
      <c r="L46" s="39">
        <v>51</v>
      </c>
      <c r="M46" s="39">
        <v>90</v>
      </c>
      <c r="N46" s="39">
        <v>13</v>
      </c>
      <c r="O46" s="39">
        <v>1</v>
      </c>
      <c r="P46" s="39">
        <v>2</v>
      </c>
    </row>
    <row r="47" spans="12:16" x14ac:dyDescent="0.25">
      <c r="L47" s="39">
        <v>91</v>
      </c>
      <c r="M47" s="39">
        <v>150</v>
      </c>
      <c r="N47" s="39">
        <v>20</v>
      </c>
      <c r="O47" s="39">
        <v>2</v>
      </c>
      <c r="P47" s="39">
        <v>3</v>
      </c>
    </row>
    <row r="48" spans="12:16" x14ac:dyDescent="0.25">
      <c r="L48" s="39">
        <v>151</v>
      </c>
      <c r="M48" s="39">
        <v>280</v>
      </c>
      <c r="N48" s="39">
        <v>32</v>
      </c>
      <c r="O48" s="39">
        <v>3</v>
      </c>
      <c r="P48" s="39">
        <v>4</v>
      </c>
    </row>
    <row r="49" spans="12:16" x14ac:dyDescent="0.25">
      <c r="L49" s="39">
        <v>281</v>
      </c>
      <c r="M49" s="39">
        <v>500</v>
      </c>
      <c r="N49" s="39">
        <v>50</v>
      </c>
      <c r="O49" s="39">
        <v>5</v>
      </c>
      <c r="P49" s="39">
        <v>6</v>
      </c>
    </row>
    <row r="50" spans="12:16" x14ac:dyDescent="0.25">
      <c r="L50" s="39">
        <v>501</v>
      </c>
      <c r="M50" s="39">
        <v>1200</v>
      </c>
      <c r="N50" s="39">
        <v>80</v>
      </c>
      <c r="O50" s="39">
        <v>7</v>
      </c>
      <c r="P50" s="39">
        <v>8</v>
      </c>
    </row>
    <row r="51" spans="12:16" x14ac:dyDescent="0.25">
      <c r="L51" s="39">
        <v>1201</v>
      </c>
      <c r="M51" s="39">
        <v>3200</v>
      </c>
      <c r="N51" s="39">
        <v>125</v>
      </c>
      <c r="O51" s="39">
        <v>10</v>
      </c>
      <c r="P51" s="39">
        <v>11</v>
      </c>
    </row>
    <row r="52" spans="12:16" x14ac:dyDescent="0.25">
      <c r="L52" s="39">
        <v>3201</v>
      </c>
      <c r="M52" s="39">
        <v>10000</v>
      </c>
      <c r="N52" s="39">
        <v>200</v>
      </c>
      <c r="O52" s="39">
        <v>14</v>
      </c>
      <c r="P52" s="39">
        <v>15</v>
      </c>
    </row>
    <row r="54" spans="12:12" x14ac:dyDescent="0.25">
      <c r="L54" s="30" t="s">
        <v>154</v>
      </c>
    </row>
    <row r="55" spans="12:16" x14ac:dyDescent="0.25">
      <c r="L55" s="38" t="s">
        <v>150</v>
      </c>
      <c r="M55" s="38" t="s">
        <v>151</v>
      </c>
      <c r="N55" s="38" t="s">
        <v>125</v>
      </c>
      <c r="O55" s="38" t="s">
        <v>152</v>
      </c>
      <c r="P55" s="38" t="s">
        <v>153</v>
      </c>
    </row>
    <row r="56" spans="12:16" x14ac:dyDescent="0.25">
      <c r="L56" s="39">
        <v>2</v>
      </c>
      <c r="M56" s="39">
        <v>8</v>
      </c>
      <c r="N56" s="39">
        <v>2</v>
      </c>
      <c r="O56" s="39">
        <v>0</v>
      </c>
      <c r="P56" s="39">
        <v>1</v>
      </c>
    </row>
    <row r="57" spans="12:16" x14ac:dyDescent="0.25">
      <c r="L57" s="39">
        <v>9</v>
      </c>
      <c r="M57" s="39">
        <v>15</v>
      </c>
      <c r="N57" s="39">
        <v>3</v>
      </c>
      <c r="O57" s="39">
        <v>0</v>
      </c>
      <c r="P57" s="39">
        <v>1</v>
      </c>
    </row>
    <row r="58" spans="12:16" x14ac:dyDescent="0.25">
      <c r="L58" s="39">
        <v>16</v>
      </c>
      <c r="M58" s="39">
        <v>25</v>
      </c>
      <c r="N58" s="39">
        <v>5</v>
      </c>
      <c r="O58" s="39">
        <v>0</v>
      </c>
      <c r="P58" s="39">
        <v>1</v>
      </c>
    </row>
    <row r="59" spans="12:16" x14ac:dyDescent="0.25">
      <c r="L59" s="39">
        <v>26</v>
      </c>
      <c r="M59" s="39">
        <v>50</v>
      </c>
      <c r="N59" s="39">
        <v>8</v>
      </c>
      <c r="O59" s="39">
        <v>0</v>
      </c>
      <c r="P59" s="39">
        <v>1</v>
      </c>
    </row>
    <row r="60" spans="12:16" x14ac:dyDescent="0.25">
      <c r="L60" s="39">
        <v>51</v>
      </c>
      <c r="M60" s="39">
        <v>90</v>
      </c>
      <c r="N60" s="39">
        <v>13</v>
      </c>
      <c r="O60" s="39">
        <v>1</v>
      </c>
      <c r="P60" s="39">
        <v>2</v>
      </c>
    </row>
    <row r="61" spans="12:16" x14ac:dyDescent="0.25">
      <c r="L61" s="39">
        <v>91</v>
      </c>
      <c r="M61" s="39">
        <v>150</v>
      </c>
      <c r="N61" s="39">
        <v>20</v>
      </c>
      <c r="O61" s="39">
        <v>1</v>
      </c>
      <c r="P61" s="39">
        <v>2</v>
      </c>
    </row>
    <row r="62" spans="12:16" x14ac:dyDescent="0.25">
      <c r="L62" s="39">
        <v>151</v>
      </c>
      <c r="M62" s="39">
        <v>280</v>
      </c>
      <c r="N62" s="39">
        <v>32</v>
      </c>
      <c r="O62" s="39">
        <v>2</v>
      </c>
      <c r="P62" s="39">
        <v>3</v>
      </c>
    </row>
    <row r="63" spans="12:16" x14ac:dyDescent="0.25">
      <c r="L63" s="39">
        <v>281</v>
      </c>
      <c r="M63" s="39">
        <v>500</v>
      </c>
      <c r="N63" s="39">
        <v>50</v>
      </c>
      <c r="O63" s="39">
        <v>3</v>
      </c>
      <c r="P63" s="39">
        <v>4</v>
      </c>
    </row>
    <row r="64" spans="12:16" x14ac:dyDescent="0.25">
      <c r="L64" s="39">
        <v>501</v>
      </c>
      <c r="M64" s="39">
        <v>1200</v>
      </c>
      <c r="N64" s="39">
        <v>80</v>
      </c>
      <c r="O64" s="39">
        <v>5</v>
      </c>
      <c r="P64" s="39">
        <v>6</v>
      </c>
    </row>
    <row r="65" spans="12:16" x14ac:dyDescent="0.25">
      <c r="L65" s="39">
        <v>1201</v>
      </c>
      <c r="M65" s="39">
        <v>3200</v>
      </c>
      <c r="N65" s="39">
        <v>125</v>
      </c>
      <c r="O65" s="39">
        <v>7</v>
      </c>
      <c r="P65" s="39">
        <v>8</v>
      </c>
    </row>
    <row r="66" spans="12:16" x14ac:dyDescent="0.25">
      <c r="L66" s="39">
        <v>3201</v>
      </c>
      <c r="M66" s="39">
        <v>10000</v>
      </c>
      <c r="N66" s="39">
        <v>200</v>
      </c>
      <c r="O66" s="39">
        <v>10</v>
      </c>
      <c r="P66" s="39">
        <v>11</v>
      </c>
    </row>
    <row r="68" spans="12:12" x14ac:dyDescent="0.25">
      <c r="L68" s="30" t="s">
        <v>155</v>
      </c>
    </row>
    <row r="69" spans="12:16" x14ac:dyDescent="0.25">
      <c r="L69" s="38" t="s">
        <v>150</v>
      </c>
      <c r="M69" s="38" t="s">
        <v>151</v>
      </c>
      <c r="N69" s="38" t="s">
        <v>125</v>
      </c>
      <c r="O69" s="38" t="s">
        <v>152</v>
      </c>
      <c r="P69" s="38" t="s">
        <v>153</v>
      </c>
    </row>
    <row r="70" spans="12:16" x14ac:dyDescent="0.25">
      <c r="L70" s="39">
        <v>2</v>
      </c>
      <c r="M70" s="39">
        <v>8</v>
      </c>
      <c r="N70" s="39">
        <v>2</v>
      </c>
      <c r="O70" s="39">
        <v>0</v>
      </c>
      <c r="P70" s="39">
        <v>1</v>
      </c>
    </row>
    <row r="71" spans="12:16" x14ac:dyDescent="0.25">
      <c r="L71" s="39">
        <v>9</v>
      </c>
      <c r="M71" s="39">
        <v>15</v>
      </c>
      <c r="N71" s="39">
        <v>3</v>
      </c>
      <c r="O71" s="39">
        <v>0</v>
      </c>
      <c r="P71" s="39">
        <v>1</v>
      </c>
    </row>
    <row r="72" spans="12:16" x14ac:dyDescent="0.25">
      <c r="L72" s="39">
        <v>16</v>
      </c>
      <c r="M72" s="39">
        <v>25</v>
      </c>
      <c r="N72" s="39">
        <v>5</v>
      </c>
      <c r="O72" s="39">
        <v>1</v>
      </c>
      <c r="P72" s="39">
        <v>2</v>
      </c>
    </row>
    <row r="73" spans="12:16" x14ac:dyDescent="0.25">
      <c r="L73" s="39">
        <v>26</v>
      </c>
      <c r="M73" s="39">
        <v>50</v>
      </c>
      <c r="N73" s="39">
        <v>8</v>
      </c>
      <c r="O73" s="39">
        <v>1</v>
      </c>
      <c r="P73" s="39">
        <v>2</v>
      </c>
    </row>
    <row r="74" spans="12:16" x14ac:dyDescent="0.25">
      <c r="L74" s="39">
        <v>51</v>
      </c>
      <c r="M74" s="39">
        <v>90</v>
      </c>
      <c r="N74" s="39">
        <v>13</v>
      </c>
      <c r="O74" s="39">
        <v>2</v>
      </c>
      <c r="P74" s="39">
        <v>3</v>
      </c>
    </row>
    <row r="75" spans="12:16" x14ac:dyDescent="0.25">
      <c r="L75" s="39">
        <v>91</v>
      </c>
      <c r="M75" s="39">
        <v>150</v>
      </c>
      <c r="N75" s="39">
        <v>20</v>
      </c>
      <c r="O75" s="39">
        <v>3</v>
      </c>
      <c r="P75" s="39">
        <v>4</v>
      </c>
    </row>
    <row r="76" spans="12:16" x14ac:dyDescent="0.25">
      <c r="L76" s="39">
        <v>151</v>
      </c>
      <c r="M76" s="39">
        <v>280</v>
      </c>
      <c r="N76" s="39">
        <v>32</v>
      </c>
      <c r="O76" s="39">
        <v>5</v>
      </c>
      <c r="P76" s="39">
        <v>6</v>
      </c>
    </row>
    <row r="77" spans="12:16" x14ac:dyDescent="0.25">
      <c r="L77" s="39">
        <v>281</v>
      </c>
      <c r="M77" s="39">
        <v>500</v>
      </c>
      <c r="N77" s="39">
        <v>50</v>
      </c>
      <c r="O77" s="39">
        <v>7</v>
      </c>
      <c r="P77" s="39">
        <v>8</v>
      </c>
    </row>
    <row r="78" spans="12:16" x14ac:dyDescent="0.25">
      <c r="L78" s="39">
        <v>501</v>
      </c>
      <c r="M78" s="39">
        <v>1200</v>
      </c>
      <c r="N78" s="39">
        <v>80</v>
      </c>
      <c r="O78" s="39">
        <v>10</v>
      </c>
      <c r="P78" s="39">
        <v>11</v>
      </c>
    </row>
    <row r="79" spans="12:16" x14ac:dyDescent="0.25">
      <c r="L79" s="39">
        <v>1201</v>
      </c>
      <c r="M79" s="39">
        <v>3200</v>
      </c>
      <c r="N79" s="39">
        <v>125</v>
      </c>
      <c r="O79" s="39">
        <v>14</v>
      </c>
      <c r="P79" s="39">
        <v>15</v>
      </c>
    </row>
    <row r="80" spans="12:16" x14ac:dyDescent="0.25">
      <c r="L80" s="39">
        <v>3201</v>
      </c>
      <c r="M80" s="39">
        <v>10000</v>
      </c>
      <c r="N80" s="39">
        <v>200</v>
      </c>
      <c r="O80" s="39">
        <v>21</v>
      </c>
      <c r="P80" s="39">
        <v>22</v>
      </c>
    </row>
  </sheetData>
  <mergeCells count="1">
    <mergeCell ref="B39:E39"/>
  </mergeCells>
  <conditionalFormatting sqref="I16:I35">
    <cfRule type="expression" dxfId="3" priority="1">
      <formula>I16="Underkjent"</formula>
    </cfRule>
    <cfRule type="expression" dxfId="4" priority="2">
      <formula>I16="Godkjent"</formula>
    </cfRule>
  </conditionalFormatting>
  <dataValidations count="3">
    <dataValidation type="list" showErrorMessage="1" errorTitle="AQL" error="Velg 2,5, 4 eller 6,5 prosent. 4 prosent er vanligst i kontrakter." sqref="B8">
      <formula1>"2.5,4,6.5"</formula1>
    </dataValidation>
    <dataValidation type="list" allowBlank="1" sqref="D16:D35">
      <formula1>=Nivaaer</formula1>
    </dataValidation>
    <dataValidation type="list" allowBlank="1" sqref="I16:I35">
      <formula1>"Godkjent,Underkjent"</formula1>
    </dataValidation>
  </dataValidations>
  <pageMargins left="0.4" right="0.4" top="0.5" bottom="0.5" header="0.2" footer="0.2"/>
  <pageSetup paperSize="9" orientation="landscape" fitToWidth="1" fitToHeight="0"/>
  <headerFooter>
    <oddFooter>&amp;LINSTA 800-kontroll&amp;CCleanFlow · www.cleanflow.no&amp;RSide &amp;P av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91B2"/>
    <pageSetUpPr fitToPage="1"/>
  </sheetPr>
  <dimension ref="A1:M107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4" customWidth="1"/>
    <col min="4" max="4" width="11" customWidth="1"/>
    <col min="5" max="5" width="14" customWidth="1"/>
    <col min="6" max="6" width="11" customWidth="1"/>
    <col min="7" max="7" width="26" customWidth="1"/>
    <col min="8" max="8" width="4" customWidth="1"/>
    <col min="9" max="9" width="26" customWidth="1"/>
    <col min="10" max="11" width="12" customWidth="1"/>
    <col min="12" max="13" width="10" customWidth="1"/>
  </cols>
  <sheetData>
    <row r="1" ht="34" customHeight="1" x14ac:dyDescent="0.25"/>
    <row r="3" spans="1:1" x14ac:dyDescent="0.25">
      <c r="A3" s="1" t="s">
        <v>156</v>
      </c>
    </row>
    <row r="4" spans="1:1" x14ac:dyDescent="0.25">
      <c r="A4" s="2" t="s">
        <v>157</v>
      </c>
    </row>
    <row r="6" spans="9:9" x14ac:dyDescent="0.25">
      <c r="I6" s="24" t="s">
        <v>158</v>
      </c>
    </row>
    <row r="7" ht="30" customHeight="1" spans="1:13" x14ac:dyDescent="0.25">
      <c r="A7" s="10" t="s">
        <v>138</v>
      </c>
      <c r="B7" s="11" t="s">
        <v>137</v>
      </c>
      <c r="C7" s="11" t="s">
        <v>35</v>
      </c>
      <c r="D7" s="11" t="s">
        <v>36</v>
      </c>
      <c r="E7" s="11" t="s">
        <v>159</v>
      </c>
      <c r="F7" s="11" t="s">
        <v>45</v>
      </c>
      <c r="G7" s="11" t="s">
        <v>51</v>
      </c>
      <c r="I7" s="11" t="s">
        <v>35</v>
      </c>
      <c r="J7" s="11" t="s">
        <v>160</v>
      </c>
      <c r="K7" s="11" t="s">
        <v>161</v>
      </c>
      <c r="L7" s="11" t="s">
        <v>162</v>
      </c>
      <c r="M7" s="11" t="s">
        <v>163</v>
      </c>
    </row>
    <row r="8" spans="1:13" x14ac:dyDescent="0.25">
      <c r="A8" s="35"/>
      <c r="B8" s="5"/>
      <c r="C8" s="6"/>
      <c r="D8" s="12"/>
      <c r="E8" s="36"/>
      <c r="F8" s="15">
        <f>IF(OR($D8="",$E8="",$D8=0),"",ROUND($E8/$D8,2))</f>
      </c>
      <c r="G8" s="5"/>
      <c r="I8" s="7" t="str">
        <f>IF(Innstillinger!A25="","",Innstillinger!A25)</f>
        <v>Kontor</v>
      </c>
      <c r="J8" s="15">
        <f>IF(I8="","",Innstillinger!C25)</f>
        <v>0.3</v>
      </c>
      <c r="K8" s="15">
        <f>IF(OR(I8="",COUNTIF($C$8:$C$107,I8)=0),"",ROUND(AVERAGEIF($C$8:$C$107,I8,$F$8:$F$107),2))</f>
      </c>
      <c r="L8" s="14">
        <f>IF(I8="","",COUNTIF($C$8:$C$107,I8))</f>
        <v>0</v>
      </c>
      <c r="M8" s="40">
        <f>IF(OR(K8="",J8=""),"",(K8-J8)/J8)</f>
      </c>
    </row>
    <row r="9" spans="1:13" x14ac:dyDescent="0.25">
      <c r="A9" s="35"/>
      <c r="B9" s="5"/>
      <c r="C9" s="6"/>
      <c r="D9" s="12"/>
      <c r="E9" s="36"/>
      <c r="F9" s="15">
        <f>IF(OR($D9="",$E9="",$D9=0),"",ROUND($E9/$D9,2))</f>
      </c>
      <c r="G9" s="5"/>
      <c r="I9" s="7" t="str">
        <f>IF(Innstillinger!A26="","",Innstillinger!A26)</f>
        <v>Cellekontor</v>
      </c>
      <c r="J9" s="15">
        <f>IF(I9="","",Innstillinger!C26)</f>
        <v>0.4</v>
      </c>
      <c r="K9" s="15">
        <f>IF(OR(I9="",COUNTIF($C$8:$C$107,I9)=0),"",ROUND(AVERAGEIF($C$8:$C$107,I9,$F$8:$F$107),2))</f>
      </c>
      <c r="L9" s="14">
        <f>IF(I9="","",COUNTIF($C$8:$C$107,I9))</f>
        <v>0</v>
      </c>
      <c r="M9" s="40">
        <f>IF(OR(K9="",J9=""),"",(K9-J9)/J9)</f>
      </c>
    </row>
    <row r="10" spans="1:13" x14ac:dyDescent="0.25">
      <c r="A10" s="35"/>
      <c r="B10" s="5"/>
      <c r="C10" s="6"/>
      <c r="D10" s="12"/>
      <c r="E10" s="36"/>
      <c r="F10" s="15">
        <f>IF(OR($D10="",$E10="",$D10=0),"",ROUND($E10/$D10,2))</f>
      </c>
      <c r="G10" s="5"/>
      <c r="I10" s="7" t="str">
        <f>IF(Innstillinger!A27="","",Innstillinger!A27)</f>
        <v>Kontorlandskap</v>
      </c>
      <c r="J10" s="15">
        <f>IF(I10="","",Innstillinger!C27)</f>
        <v>0.2</v>
      </c>
      <c r="K10" s="15">
        <f>IF(OR(I10="",COUNTIF($C$8:$C$107,I10)=0),"",ROUND(AVERAGEIF($C$8:$C$107,I10,$F$8:$F$107),2))</f>
      </c>
      <c r="L10" s="14">
        <f>IF(I10="","",COUNTIF($C$8:$C$107,I10))</f>
        <v>0</v>
      </c>
      <c r="M10" s="40">
        <f>IF(OR(K10="",J10=""),"",(K10-J10)/J10)</f>
      </c>
    </row>
    <row r="11" spans="1:13" x14ac:dyDescent="0.25">
      <c r="A11" s="35"/>
      <c r="B11" s="5"/>
      <c r="C11" s="6"/>
      <c r="D11" s="12"/>
      <c r="E11" s="36"/>
      <c r="F11" s="15">
        <f>IF(OR($D11="",$E11="",$D11=0),"",ROUND($E11/$D11,2))</f>
      </c>
      <c r="G11" s="5"/>
      <c r="I11" s="7" t="str">
        <f>IF(Innstillinger!A28="","",Innstillinger!A28)</f>
        <v>Møterom</v>
      </c>
      <c r="J11" s="15">
        <f>IF(I11="","",Innstillinger!C28)</f>
        <v>0.3</v>
      </c>
      <c r="K11" s="15">
        <f>IF(OR(I11="",COUNTIF($C$8:$C$107,I11)=0),"",ROUND(AVERAGEIF($C$8:$C$107,I11,$F$8:$F$107),2))</f>
      </c>
      <c r="L11" s="14">
        <f>IF(I11="","",COUNTIF($C$8:$C$107,I11))</f>
        <v>0</v>
      </c>
      <c r="M11" s="40">
        <f>IF(OR(K11="",J11=""),"",(K11-J11)/J11)</f>
      </c>
    </row>
    <row r="12" spans="1:13" x14ac:dyDescent="0.25">
      <c r="A12" s="35"/>
      <c r="B12" s="5"/>
      <c r="C12" s="6"/>
      <c r="D12" s="12"/>
      <c r="E12" s="36"/>
      <c r="F12" s="15">
        <f>IF(OR($D12="",$E12="",$D12=0),"",ROUND($E12/$D12,2))</f>
      </c>
      <c r="G12" s="5"/>
      <c r="I12" s="7" t="str">
        <f>IF(Innstillinger!A29="","",Innstillinger!A29)</f>
        <v>Resepsjon / inngangsparti</v>
      </c>
      <c r="J12" s="15">
        <f>IF(I12="","",Innstillinger!C29)</f>
        <v>0.3</v>
      </c>
      <c r="K12" s="15">
        <f>IF(OR(I12="",COUNTIF($C$8:$C$107,I12)=0),"",ROUND(AVERAGEIF($C$8:$C$107,I12,$F$8:$F$107),2))</f>
      </c>
      <c r="L12" s="14">
        <f>IF(I12="","",COUNTIF($C$8:$C$107,I12))</f>
        <v>0</v>
      </c>
      <c r="M12" s="40">
        <f>IF(OR(K12="",J12=""),"",(K12-J12)/J12)</f>
      </c>
    </row>
    <row r="13" spans="1:13" x14ac:dyDescent="0.25">
      <c r="A13" s="35"/>
      <c r="B13" s="5"/>
      <c r="C13" s="6"/>
      <c r="D13" s="12"/>
      <c r="E13" s="36"/>
      <c r="F13" s="15">
        <f>IF(OR($D13="",$E13="",$D13=0),"",ROUND($E13/$D13,2))</f>
      </c>
      <c r="G13" s="5"/>
      <c r="I13" s="7" t="str">
        <f>IF(Innstillinger!A30="","",Innstillinger!A30)</f>
        <v>Korridor / gang</v>
      </c>
      <c r="J13" s="15">
        <f>IF(I13="","",Innstillinger!C30)</f>
        <v>0.15</v>
      </c>
      <c r="K13" s="15">
        <f>IF(OR(I13="",COUNTIF($C$8:$C$107,I13)=0),"",ROUND(AVERAGEIF($C$8:$C$107,I13,$F$8:$F$107),2))</f>
      </c>
      <c r="L13" s="14">
        <f>IF(I13="","",COUNTIF($C$8:$C$107,I13))</f>
        <v>0</v>
      </c>
      <c r="M13" s="40">
        <f>IF(OR(K13="",J13=""),"",(K13-J13)/J13)</f>
      </c>
    </row>
    <row r="14" spans="1:13" x14ac:dyDescent="0.25">
      <c r="A14" s="35"/>
      <c r="B14" s="5"/>
      <c r="C14" s="6"/>
      <c r="D14" s="12"/>
      <c r="E14" s="36"/>
      <c r="F14" s="15">
        <f>IF(OR($D14="",$E14="",$D14=0),"",ROUND($E14/$D14,2))</f>
      </c>
      <c r="G14" s="5"/>
      <c r="I14" s="7" t="str">
        <f>IF(Innstillinger!A31="","",Innstillinger!A31)</f>
        <v>Trapp</v>
      </c>
      <c r="J14" s="15">
        <f>IF(I14="","",Innstillinger!C31)</f>
        <v>0.5</v>
      </c>
      <c r="K14" s="15">
        <f>IF(OR(I14="",COUNTIF($C$8:$C$107,I14)=0),"",ROUND(AVERAGEIF($C$8:$C$107,I14,$F$8:$F$107),2))</f>
      </c>
      <c r="L14" s="14">
        <f>IF(I14="","",COUNTIF($C$8:$C$107,I14))</f>
        <v>0</v>
      </c>
      <c r="M14" s="40">
        <f>IF(OR(K14="",J14=""),"",(K14-J14)/J14)</f>
      </c>
    </row>
    <row r="15" spans="1:13" x14ac:dyDescent="0.25">
      <c r="A15" s="35"/>
      <c r="B15" s="5"/>
      <c r="C15" s="6"/>
      <c r="D15" s="12"/>
      <c r="E15" s="36"/>
      <c r="F15" s="15">
        <f>IF(OR($D15="",$E15="",$D15=0),"",ROUND($E15/$D15,2))</f>
      </c>
      <c r="G15" s="5"/>
      <c r="I15" s="7" t="str">
        <f>IF(Innstillinger!A32="","",Innstillinger!A32)</f>
        <v>Toalett / WC</v>
      </c>
      <c r="J15" s="15">
        <f>IF(I15="","",Innstillinger!C32)</f>
        <v>0.67</v>
      </c>
      <c r="K15" s="15">
        <f>IF(OR(I15="",COUNTIF($C$8:$C$107,I15)=0),"",ROUND(AVERAGEIF($C$8:$C$107,I15,$F$8:$F$107),2))</f>
      </c>
      <c r="L15" s="14">
        <f>IF(I15="","",COUNTIF($C$8:$C$107,I15))</f>
        <v>0</v>
      </c>
      <c r="M15" s="40">
        <f>IF(OR(K15="",J15=""),"",(K15-J15)/J15)</f>
      </c>
    </row>
    <row r="16" spans="1:13" x14ac:dyDescent="0.25">
      <c r="A16" s="35"/>
      <c r="B16" s="5"/>
      <c r="C16" s="6"/>
      <c r="D16" s="12"/>
      <c r="E16" s="36"/>
      <c r="F16" s="15">
        <f>IF(OR($D16="",$E16="",$D16=0),"",ROUND($E16/$D16,2))</f>
      </c>
      <c r="G16" s="5"/>
      <c r="I16" s="7" t="str">
        <f>IF(Innstillinger!A33="","",Innstillinger!A33)</f>
        <v>Garderobe</v>
      </c>
      <c r="J16" s="15">
        <f>IF(I16="","",Innstillinger!C33)</f>
        <v>0.6</v>
      </c>
      <c r="K16" s="15">
        <f>IF(OR(I16="",COUNTIF($C$8:$C$107,I16)=0),"",ROUND(AVERAGEIF($C$8:$C$107,I16,$F$8:$F$107),2))</f>
      </c>
      <c r="L16" s="14">
        <f>IF(I16="","",COUNTIF($C$8:$C$107,I16))</f>
        <v>0</v>
      </c>
      <c r="M16" s="40">
        <f>IF(OR(K16="",J16=""),"",(K16-J16)/J16)</f>
      </c>
    </row>
    <row r="17" spans="1:13" x14ac:dyDescent="0.25">
      <c r="A17" s="35"/>
      <c r="B17" s="5"/>
      <c r="C17" s="6"/>
      <c r="D17" s="12"/>
      <c r="E17" s="36"/>
      <c r="F17" s="15">
        <f>IF(OR($D17="",$E17="",$D17=0),"",ROUND($E17/$D17,2))</f>
      </c>
      <c r="G17" s="5"/>
      <c r="I17" s="7" t="str">
        <f>IF(Innstillinger!A34="","",Innstillinger!A34)</f>
        <v>Kjøkken / pauserom</v>
      </c>
      <c r="J17" s="15">
        <f>IF(I17="","",Innstillinger!C34)</f>
        <v>0.55</v>
      </c>
      <c r="K17" s="15">
        <f>IF(OR(I17="",COUNTIF($C$8:$C$107,I17)=0),"",ROUND(AVERAGEIF($C$8:$C$107,I17,$F$8:$F$107),2))</f>
      </c>
      <c r="L17" s="14">
        <f>IF(I17="","",COUNTIF($C$8:$C$107,I17))</f>
        <v>0</v>
      </c>
      <c r="M17" s="40">
        <f>IF(OR(K17="",J17=""),"",(K17-J17)/J17)</f>
      </c>
    </row>
    <row r="18" spans="1:13" x14ac:dyDescent="0.25">
      <c r="A18" s="35"/>
      <c r="B18" s="5"/>
      <c r="C18" s="6"/>
      <c r="D18" s="12"/>
      <c r="E18" s="36"/>
      <c r="F18" s="15">
        <f>IF(OR($D18="",$E18="",$D18=0),"",ROUND($E18/$D18,2))</f>
      </c>
      <c r="G18" s="5"/>
      <c r="I18" s="7" t="str">
        <f>IF(Innstillinger!A35="","",Innstillinger!A35)</f>
        <v>Kantine</v>
      </c>
      <c r="J18" s="15">
        <f>IF(I18="","",Innstillinger!C35)</f>
        <v>0.4</v>
      </c>
      <c r="K18" s="15">
        <f>IF(OR(I18="",COUNTIF($C$8:$C$107,I18)=0),"",ROUND(AVERAGEIF($C$8:$C$107,I18,$F$8:$F$107),2))</f>
      </c>
      <c r="L18" s="14">
        <f>IF(I18="","",COUNTIF($C$8:$C$107,I18))</f>
        <v>0</v>
      </c>
      <c r="M18" s="40">
        <f>IF(OR(K18="",J18=""),"",(K18-J18)/J18)</f>
      </c>
    </row>
    <row r="19" spans="1:13" x14ac:dyDescent="0.25">
      <c r="A19" s="35"/>
      <c r="B19" s="5"/>
      <c r="C19" s="6"/>
      <c r="D19" s="12"/>
      <c r="E19" s="36"/>
      <c r="F19" s="15">
        <f>IF(OR($D19="",$E19="",$D19=0),"",ROUND($E19/$D19,2))</f>
      </c>
      <c r="G19" s="5"/>
      <c r="I19" s="7" t="str">
        <f>IF(Innstillinger!A36="","",Innstillinger!A36)</f>
        <v>Klasserom</v>
      </c>
      <c r="J19" s="15">
        <f>IF(I19="","",Innstillinger!C36)</f>
        <v>0.3</v>
      </c>
      <c r="K19" s="15">
        <f>IF(OR(I19="",COUNTIF($C$8:$C$107,I19)=0),"",ROUND(AVERAGEIF($C$8:$C$107,I19,$F$8:$F$107),2))</f>
      </c>
      <c r="L19" s="14">
        <f>IF(I19="","",COUNTIF($C$8:$C$107,I19))</f>
        <v>0</v>
      </c>
      <c r="M19" s="40">
        <f>IF(OR(K19="",J19=""),"",(K19-J19)/J19)</f>
      </c>
    </row>
    <row r="20" spans="1:13" x14ac:dyDescent="0.25">
      <c r="A20" s="35"/>
      <c r="B20" s="5"/>
      <c r="C20" s="6"/>
      <c r="D20" s="12"/>
      <c r="E20" s="36"/>
      <c r="F20" s="15">
        <f>IF(OR($D20="",$E20="",$D20=0),"",ROUND($E20/$D20,2))</f>
      </c>
      <c r="G20" s="5"/>
      <c r="I20" s="7" t="str">
        <f>IF(Innstillinger!A37="","",Innstillinger!A37)</f>
        <v>Auditorium</v>
      </c>
      <c r="J20" s="15">
        <f>IF(I20="","",Innstillinger!C37)</f>
        <v>0.24</v>
      </c>
      <c r="K20" s="15">
        <f>IF(OR(I20="",COUNTIF($C$8:$C$107,I20)=0),"",ROUND(AVERAGEIF($C$8:$C$107,I20,$F$8:$F$107),2))</f>
      </c>
      <c r="L20" s="14">
        <f>IF(I20="","",COUNTIF($C$8:$C$107,I20))</f>
        <v>0</v>
      </c>
      <c r="M20" s="40">
        <f>IF(OR(K20="",J20=""),"",(K20-J20)/J20)</f>
      </c>
    </row>
    <row r="21" spans="1:13" x14ac:dyDescent="0.25">
      <c r="A21" s="35"/>
      <c r="B21" s="5"/>
      <c r="C21" s="6"/>
      <c r="D21" s="12"/>
      <c r="E21" s="36"/>
      <c r="F21" s="15">
        <f>IF(OR($D21="",$E21="",$D21=0),"",ROUND($E21/$D21,2))</f>
      </c>
      <c r="G21" s="5"/>
      <c r="I21" s="7" t="str">
        <f>IF(Innstillinger!A38="","",Innstillinger!A38)</f>
        <v>Behandlingsrom</v>
      </c>
      <c r="J21" s="15">
        <f>IF(I21="","",Innstillinger!C38)</f>
        <v>0.6</v>
      </c>
      <c r="K21" s="15">
        <f>IF(OR(I21="",COUNTIF($C$8:$C$107,I21)=0),"",ROUND(AVERAGEIF($C$8:$C$107,I21,$F$8:$F$107),2))</f>
      </c>
      <c r="L21" s="14">
        <f>IF(I21="","",COUNTIF($C$8:$C$107,I21))</f>
        <v>0</v>
      </c>
      <c r="M21" s="40">
        <f>IF(OR(K21="",J21=""),"",(K21-J21)/J21)</f>
      </c>
    </row>
    <row r="22" spans="1:13" x14ac:dyDescent="0.25">
      <c r="A22" s="35"/>
      <c r="B22" s="5"/>
      <c r="C22" s="6"/>
      <c r="D22" s="12"/>
      <c r="E22" s="36"/>
      <c r="F22" s="15">
        <f>IF(OR($D22="",$E22="",$D22=0),"",ROUND($E22/$D22,2))</f>
      </c>
      <c r="G22" s="5"/>
      <c r="I22" s="7" t="str">
        <f>IF(Innstillinger!A39="","",Innstillinger!A39)</f>
        <v>Pasientrom</v>
      </c>
      <c r="J22" s="15">
        <f>IF(I22="","",Innstillinger!C39)</f>
        <v>0.5</v>
      </c>
      <c r="K22" s="15">
        <f>IF(OR(I22="",COUNTIF($C$8:$C$107,I22)=0),"",ROUND(AVERAGEIF($C$8:$C$107,I22,$F$8:$F$107),2))</f>
      </c>
      <c r="L22" s="14">
        <f>IF(I22="","",COUNTIF($C$8:$C$107,I22))</f>
        <v>0</v>
      </c>
      <c r="M22" s="40">
        <f>IF(OR(K22="",J22=""),"",(K22-J22)/J22)</f>
      </c>
    </row>
    <row r="23" spans="1:13" x14ac:dyDescent="0.25">
      <c r="A23" s="35"/>
      <c r="B23" s="5"/>
      <c r="C23" s="6"/>
      <c r="D23" s="12"/>
      <c r="E23" s="36"/>
      <c r="F23" s="15">
        <f>IF(OR($D23="",$E23="",$D23=0),"",ROUND($E23/$D23,2))</f>
      </c>
      <c r="G23" s="5"/>
      <c r="I23" s="7" t="str">
        <f>IF(Innstillinger!A40="","",Innstillinger!A40)</f>
        <v>Lager</v>
      </c>
      <c r="J23" s="15">
        <f>IF(I23="","",Innstillinger!C40)</f>
        <v>0.17</v>
      </c>
      <c r="K23" s="15">
        <f>IF(OR(I23="",COUNTIF($C$8:$C$107,I23)=0),"",ROUND(AVERAGEIF($C$8:$C$107,I23,$F$8:$F$107),2))</f>
      </c>
      <c r="L23" s="14">
        <f>IF(I23="","",COUNTIF($C$8:$C$107,I23))</f>
        <v>0</v>
      </c>
      <c r="M23" s="40">
        <f>IF(OR(K23="",J23=""),"",(K23-J23)/J23)</f>
      </c>
    </row>
    <row r="24" spans="1:13" x14ac:dyDescent="0.25">
      <c r="A24" s="35"/>
      <c r="B24" s="5"/>
      <c r="C24" s="6"/>
      <c r="D24" s="12"/>
      <c r="E24" s="36"/>
      <c r="F24" s="15">
        <f>IF(OR($D24="",$E24="",$D24=0),"",ROUND($E24/$D24,2))</f>
      </c>
      <c r="G24" s="5"/>
      <c r="I24" s="7" t="str">
        <f>IF(Innstillinger!A41="","",Innstillinger!A41)</f>
        <v>Teknisk rom</v>
      </c>
      <c r="J24" s="15">
        <f>IF(I24="","",Innstillinger!C41)</f>
        <v>0.17</v>
      </c>
      <c r="K24" s="15">
        <f>IF(OR(I24="",COUNTIF($C$8:$C$107,I24)=0),"",ROUND(AVERAGEIF($C$8:$C$107,I24,$F$8:$F$107),2))</f>
      </c>
      <c r="L24" s="14">
        <f>IF(I24="","",COUNTIF($C$8:$C$107,I24))</f>
        <v>0</v>
      </c>
      <c r="M24" s="40">
        <f>IF(OR(K24="",J24=""),"",(K24-J24)/J24)</f>
      </c>
    </row>
    <row r="25" spans="1:13" x14ac:dyDescent="0.25">
      <c r="A25" s="35"/>
      <c r="B25" s="5"/>
      <c r="C25" s="6"/>
      <c r="D25" s="12"/>
      <c r="E25" s="36"/>
      <c r="F25" s="15">
        <f>IF(OR($D25="",$E25="",$D25=0),"",ROUND($E25/$D25,2))</f>
      </c>
      <c r="G25" s="5"/>
      <c r="I25" s="7" t="str">
        <f>IF(Innstillinger!A42="","",Innstillinger!A42)</f>
        <v/>
      </c>
      <c r="J25" s="15" t="str">
        <f>IF(I25="","",Innstillinger!C42)</f>
        <v/>
      </c>
      <c r="K25" s="15">
        <f>IF(OR(I25="",COUNTIF($C$8:$C$107,I25)=0),"",ROUND(AVERAGEIF($C$8:$C$107,I25,$F$8:$F$107),2))</f>
      </c>
      <c r="L25" s="14" t="str">
        <f>IF(I25="","",COUNTIF($C$8:$C$107,I25))</f>
        <v/>
      </c>
      <c r="M25" s="40">
        <f>IF(OR(K25="",J25=""),"",(K25-J25)/J25)</f>
      </c>
    </row>
    <row r="26" spans="1:13" x14ac:dyDescent="0.25">
      <c r="A26" s="35"/>
      <c r="B26" s="5"/>
      <c r="C26" s="6"/>
      <c r="D26" s="12"/>
      <c r="E26" s="36"/>
      <c r="F26" s="15">
        <f>IF(OR($D26="",$E26="",$D26=0),"",ROUND($E26/$D26,2))</f>
      </c>
      <c r="G26" s="5"/>
      <c r="I26" s="7" t="str">
        <f>IF(Innstillinger!A43="","",Innstillinger!A43)</f>
        <v/>
      </c>
      <c r="J26" s="15" t="str">
        <f>IF(I26="","",Innstillinger!C43)</f>
        <v/>
      </c>
      <c r="K26" s="15">
        <f>IF(OR(I26="",COUNTIF($C$8:$C$107,I26)=0),"",ROUND(AVERAGEIF($C$8:$C$107,I26,$F$8:$F$107),2))</f>
      </c>
      <c r="L26" s="14" t="str">
        <f>IF(I26="","",COUNTIF($C$8:$C$107,I26))</f>
        <v/>
      </c>
      <c r="M26" s="40">
        <f>IF(OR(K26="",J26=""),"",(K26-J26)/J26)</f>
      </c>
    </row>
    <row r="27" spans="1:13" x14ac:dyDescent="0.25">
      <c r="A27" s="35"/>
      <c r="B27" s="5"/>
      <c r="C27" s="6"/>
      <c r="D27" s="12"/>
      <c r="E27" s="36"/>
      <c r="F27" s="15">
        <f>IF(OR($D27="",$E27="",$D27=0),"",ROUND($E27/$D27,2))</f>
      </c>
      <c r="G27" s="5"/>
      <c r="I27" s="7" t="str">
        <f>IF(Innstillinger!A44="","",Innstillinger!A44)</f>
        <v/>
      </c>
      <c r="J27" s="15" t="str">
        <f>IF(I27="","",Innstillinger!C44)</f>
        <v/>
      </c>
      <c r="K27" s="15">
        <f>IF(OR(I27="",COUNTIF($C$8:$C$107,I27)=0),"",ROUND(AVERAGEIF($C$8:$C$107,I27,$F$8:$F$107),2))</f>
      </c>
      <c r="L27" s="14" t="str">
        <f>IF(I27="","",COUNTIF($C$8:$C$107,I27))</f>
        <v/>
      </c>
      <c r="M27" s="40">
        <f>IF(OR(K27="",J27=""),"",(K27-J27)/J27)</f>
      </c>
    </row>
    <row r="28" spans="1:13" x14ac:dyDescent="0.25">
      <c r="A28" s="35"/>
      <c r="B28" s="5"/>
      <c r="C28" s="6"/>
      <c r="D28" s="12"/>
      <c r="E28" s="36"/>
      <c r="F28" s="15">
        <f>IF(OR($D28="",$E28="",$D28=0),"",ROUND($E28/$D28,2))</f>
      </c>
      <c r="G28" s="5"/>
      <c r="I28" s="7" t="str">
        <f>IF(Innstillinger!A45="","",Innstillinger!A45)</f>
        <v/>
      </c>
      <c r="J28" s="15" t="str">
        <f>IF(I28="","",Innstillinger!C45)</f>
        <v/>
      </c>
      <c r="K28" s="15">
        <f>IF(OR(I28="",COUNTIF($C$8:$C$107,I28)=0),"",ROUND(AVERAGEIF($C$8:$C$107,I28,$F$8:$F$107),2))</f>
      </c>
      <c r="L28" s="14" t="str">
        <f>IF(I28="","",COUNTIF($C$8:$C$107,I28))</f>
        <v/>
      </c>
      <c r="M28" s="40">
        <f>IF(OR(K28="",J28=""),"",(K28-J28)/J28)</f>
      </c>
    </row>
    <row r="29" spans="1:13" x14ac:dyDescent="0.25">
      <c r="A29" s="35"/>
      <c r="B29" s="5"/>
      <c r="C29" s="6"/>
      <c r="D29" s="12"/>
      <c r="E29" s="36"/>
      <c r="F29" s="15">
        <f>IF(OR($D29="",$E29="",$D29=0),"",ROUND($E29/$D29,2))</f>
      </c>
      <c r="G29" s="5"/>
      <c r="I29" s="7" t="str">
        <f>IF(Innstillinger!A46="","",Innstillinger!A46)</f>
        <v/>
      </c>
      <c r="J29" s="15" t="str">
        <f>IF(I29="","",Innstillinger!C46)</f>
        <v/>
      </c>
      <c r="K29" s="15">
        <f>IF(OR(I29="",COUNTIF($C$8:$C$107,I29)=0),"",ROUND(AVERAGEIF($C$8:$C$107,I29,$F$8:$F$107),2))</f>
      </c>
      <c r="L29" s="14" t="str">
        <f>IF(I29="","",COUNTIF($C$8:$C$107,I29))</f>
        <v/>
      </c>
      <c r="M29" s="40">
        <f>IF(OR(K29="",J29=""),"",(K29-J29)/J29)</f>
      </c>
    </row>
    <row r="30" spans="1:13" x14ac:dyDescent="0.25">
      <c r="A30" s="35"/>
      <c r="B30" s="5"/>
      <c r="C30" s="6"/>
      <c r="D30" s="12"/>
      <c r="E30" s="36"/>
      <c r="F30" s="15">
        <f>IF(OR($D30="",$E30="",$D30=0),"",ROUND($E30/$D30,2))</f>
      </c>
      <c r="G30" s="5"/>
      <c r="I30" s="7" t="str">
        <f>IF(Innstillinger!A47="","",Innstillinger!A47)</f>
        <v/>
      </c>
      <c r="J30" s="15" t="str">
        <f>IF(I30="","",Innstillinger!C47)</f>
        <v/>
      </c>
      <c r="K30" s="15">
        <f>IF(OR(I30="",COUNTIF($C$8:$C$107,I30)=0),"",ROUND(AVERAGEIF($C$8:$C$107,I30,$F$8:$F$107),2))</f>
      </c>
      <c r="L30" s="14" t="str">
        <f>IF(I30="","",COUNTIF($C$8:$C$107,I30))</f>
        <v/>
      </c>
      <c r="M30" s="40">
        <f>IF(OR(K30="",J30=""),"",(K30-J30)/J30)</f>
      </c>
    </row>
    <row r="31" spans="1:13" x14ac:dyDescent="0.25">
      <c r="A31" s="35"/>
      <c r="B31" s="5"/>
      <c r="C31" s="6"/>
      <c r="D31" s="12"/>
      <c r="E31" s="36"/>
      <c r="F31" s="15">
        <f>IF(OR($D31="",$E31="",$D31=0),"",ROUND($E31/$D31,2))</f>
      </c>
      <c r="G31" s="5"/>
      <c r="I31" s="7" t="str">
        <f>IF(Innstillinger!A48="","",Innstillinger!A48)</f>
        <v/>
      </c>
      <c r="J31" s="15" t="str">
        <f>IF(I31="","",Innstillinger!C48)</f>
        <v/>
      </c>
      <c r="K31" s="15">
        <f>IF(OR(I31="",COUNTIF($C$8:$C$107,I31)=0),"",ROUND(AVERAGEIF($C$8:$C$107,I31,$F$8:$F$107),2))</f>
      </c>
      <c r="L31" s="14" t="str">
        <f>IF(I31="","",COUNTIF($C$8:$C$107,I31))</f>
        <v/>
      </c>
      <c r="M31" s="40">
        <f>IF(OR(K31="",J31=""),"",(K31-J31)/J31)</f>
      </c>
    </row>
    <row r="32" spans="1:13" x14ac:dyDescent="0.25">
      <c r="A32" s="35"/>
      <c r="B32" s="5"/>
      <c r="C32" s="6"/>
      <c r="D32" s="12"/>
      <c r="E32" s="36"/>
      <c r="F32" s="15">
        <f>IF(OR($D32="",$E32="",$D32=0),"",ROUND($E32/$D32,2))</f>
      </c>
      <c r="G32" s="5"/>
      <c r="I32" s="7" t="str">
        <f>IF(Innstillinger!A49="","",Innstillinger!A49)</f>
        <v/>
      </c>
      <c r="J32" s="15" t="str">
        <f>IF(I32="","",Innstillinger!C49)</f>
        <v/>
      </c>
      <c r="K32" s="15">
        <f>IF(OR(I32="",COUNTIF($C$8:$C$107,I32)=0),"",ROUND(AVERAGEIF($C$8:$C$107,I32,$F$8:$F$107),2))</f>
      </c>
      <c r="L32" s="14" t="str">
        <f>IF(I32="","",COUNTIF($C$8:$C$107,I32))</f>
        <v/>
      </c>
      <c r="M32" s="40">
        <f>IF(OR(K32="",J32=""),"",(K32-J32)/J32)</f>
      </c>
    </row>
    <row r="33" spans="1:13" x14ac:dyDescent="0.25">
      <c r="A33" s="35"/>
      <c r="B33" s="5"/>
      <c r="C33" s="6"/>
      <c r="D33" s="12"/>
      <c r="E33" s="36"/>
      <c r="F33" s="15">
        <f>IF(OR($D33="",$E33="",$D33=0),"",ROUND($E33/$D33,2))</f>
      </c>
      <c r="G33" s="5"/>
      <c r="I33" s="7" t="str">
        <f>IF(Innstillinger!A50="","",Innstillinger!A50)</f>
        <v/>
      </c>
      <c r="J33" s="15" t="str">
        <f>IF(I33="","",Innstillinger!C50)</f>
        <v/>
      </c>
      <c r="K33" s="15">
        <f>IF(OR(I33="",COUNTIF($C$8:$C$107,I33)=0),"",ROUND(AVERAGEIF($C$8:$C$107,I33,$F$8:$F$107),2))</f>
      </c>
      <c r="L33" s="14" t="str">
        <f>IF(I33="","",COUNTIF($C$8:$C$107,I33))</f>
        <v/>
      </c>
      <c r="M33" s="40">
        <f>IF(OR(K33="",J33=""),"",(K33-J33)/J33)</f>
      </c>
    </row>
    <row r="34" spans="1:13" x14ac:dyDescent="0.25">
      <c r="A34" s="35"/>
      <c r="B34" s="5"/>
      <c r="C34" s="6"/>
      <c r="D34" s="12"/>
      <c r="E34" s="36"/>
      <c r="F34" s="15">
        <f>IF(OR($D34="",$E34="",$D34=0),"",ROUND($E34/$D34,2))</f>
      </c>
      <c r="G34" s="5"/>
      <c r="I34" s="7" t="str">
        <f>IF(Innstillinger!A51="","",Innstillinger!A51)</f>
        <v/>
      </c>
      <c r="J34" s="15" t="str">
        <f>IF(I34="","",Innstillinger!C51)</f>
        <v/>
      </c>
      <c r="K34" s="15">
        <f>IF(OR(I34="",COUNTIF($C$8:$C$107,I34)=0),"",ROUND(AVERAGEIF($C$8:$C$107,I34,$F$8:$F$107),2))</f>
      </c>
      <c r="L34" s="14" t="str">
        <f>IF(I34="","",COUNTIF($C$8:$C$107,I34))</f>
        <v/>
      </c>
      <c r="M34" s="40">
        <f>IF(OR(K34="",J34=""),"",(K34-J34)/J34)</f>
      </c>
    </row>
    <row r="35" spans="1:13" x14ac:dyDescent="0.25">
      <c r="A35" s="35"/>
      <c r="B35" s="5"/>
      <c r="C35" s="6"/>
      <c r="D35" s="12"/>
      <c r="E35" s="36"/>
      <c r="F35" s="15">
        <f>IF(OR($D35="",$E35="",$D35=0),"",ROUND($E35/$D35,2))</f>
      </c>
      <c r="G35" s="5"/>
      <c r="I35" s="7" t="str">
        <f>IF(Innstillinger!A52="","",Innstillinger!A52)</f>
        <v/>
      </c>
      <c r="J35" s="15" t="str">
        <f>IF(I35="","",Innstillinger!C52)</f>
        <v/>
      </c>
      <c r="K35" s="15">
        <f>IF(OR(I35="",COUNTIF($C$8:$C$107,I35)=0),"",ROUND(AVERAGEIF($C$8:$C$107,I35,$F$8:$F$107),2))</f>
      </c>
      <c r="L35" s="14" t="str">
        <f>IF(I35="","",COUNTIF($C$8:$C$107,I35))</f>
        <v/>
      </c>
      <c r="M35" s="40">
        <f>IF(OR(K35="",J35=""),"",(K35-J35)/J35)</f>
      </c>
    </row>
    <row r="36" spans="1:13" x14ac:dyDescent="0.25">
      <c r="A36" s="35"/>
      <c r="B36" s="5"/>
      <c r="C36" s="6"/>
      <c r="D36" s="12"/>
      <c r="E36" s="36"/>
      <c r="F36" s="15">
        <f>IF(OR($D36="",$E36="",$D36=0),"",ROUND($E36/$D36,2))</f>
      </c>
      <c r="G36" s="5"/>
      <c r="I36" s="7" t="str">
        <f>IF(Innstillinger!A53="","",Innstillinger!A53)</f>
        <v/>
      </c>
      <c r="J36" s="15" t="str">
        <f>IF(I36="","",Innstillinger!C53)</f>
        <v/>
      </c>
      <c r="K36" s="15">
        <f>IF(OR(I36="",COUNTIF($C$8:$C$107,I36)=0),"",ROUND(AVERAGEIF($C$8:$C$107,I36,$F$8:$F$107),2))</f>
      </c>
      <c r="L36" s="14" t="str">
        <f>IF(I36="","",COUNTIF($C$8:$C$107,I36))</f>
        <v/>
      </c>
      <c r="M36" s="40">
        <f>IF(OR(K36="",J36=""),"",(K36-J36)/J36)</f>
      </c>
    </row>
    <row r="37" spans="1:13" x14ac:dyDescent="0.25">
      <c r="A37" s="35"/>
      <c r="B37" s="5"/>
      <c r="C37" s="6"/>
      <c r="D37" s="12"/>
      <c r="E37" s="36"/>
      <c r="F37" s="15">
        <f>IF(OR($D37="",$E37="",$D37=0),"",ROUND($E37/$D37,2))</f>
      </c>
      <c r="G37" s="5"/>
      <c r="I37" s="7" t="str">
        <f>IF(Innstillinger!A54="","",Innstillinger!A54)</f>
        <v/>
      </c>
      <c r="J37" s="15" t="str">
        <f>IF(I37="","",Innstillinger!C54)</f>
        <v/>
      </c>
      <c r="K37" s="15">
        <f>IF(OR(I37="",COUNTIF($C$8:$C$107,I37)=0),"",ROUND(AVERAGEIF($C$8:$C$107,I37,$F$8:$F$107),2))</f>
      </c>
      <c r="L37" s="14" t="str">
        <f>IF(I37="","",COUNTIF($C$8:$C$107,I37))</f>
        <v/>
      </c>
      <c r="M37" s="40">
        <f>IF(OR(K37="",J37=""),"",(K37-J37)/J37)</f>
      </c>
    </row>
    <row r="38" spans="1:13" x14ac:dyDescent="0.25">
      <c r="A38" s="35"/>
      <c r="B38" s="5"/>
      <c r="C38" s="6"/>
      <c r="D38" s="12"/>
      <c r="E38" s="36"/>
      <c r="F38" s="15">
        <f>IF(OR($D38="",$E38="",$D38=0),"",ROUND($E38/$D38,2))</f>
      </c>
      <c r="G38" s="5"/>
      <c r="I38" s="7" t="str">
        <f>IF(Innstillinger!A55="","",Innstillinger!A55)</f>
        <v/>
      </c>
      <c r="J38" s="15" t="str">
        <f>IF(I38="","",Innstillinger!C55)</f>
        <v/>
      </c>
      <c r="K38" s="15">
        <f>IF(OR(I38="",COUNTIF($C$8:$C$107,I38)=0),"",ROUND(AVERAGEIF($C$8:$C$107,I38,$F$8:$F$107),2))</f>
      </c>
      <c r="L38" s="14" t="str">
        <f>IF(I38="","",COUNTIF($C$8:$C$107,I38))</f>
        <v/>
      </c>
      <c r="M38" s="40">
        <f>IF(OR(K38="",J38=""),"",(K38-J38)/J38)</f>
      </c>
    </row>
    <row r="39" spans="1:13" x14ac:dyDescent="0.25">
      <c r="A39" s="35"/>
      <c r="B39" s="5"/>
      <c r="C39" s="6"/>
      <c r="D39" s="12"/>
      <c r="E39" s="36"/>
      <c r="F39" s="15">
        <f>IF(OR($D39="",$E39="",$D39=0),"",ROUND($E39/$D39,2))</f>
      </c>
      <c r="G39" s="5"/>
      <c r="I39" s="7" t="str">
        <f>IF(Innstillinger!A56="","",Innstillinger!A56)</f>
        <v/>
      </c>
      <c r="J39" s="15" t="str">
        <f>IF(I39="","",Innstillinger!C56)</f>
        <v/>
      </c>
      <c r="K39" s="15">
        <f>IF(OR(I39="",COUNTIF($C$8:$C$107,I39)=0),"",ROUND(AVERAGEIF($C$8:$C$107,I39,$F$8:$F$107),2))</f>
      </c>
      <c r="L39" s="14" t="str">
        <f>IF(I39="","",COUNTIF($C$8:$C$107,I39))</f>
        <v/>
      </c>
      <c r="M39" s="40">
        <f>IF(OR(K39="",J39=""),"",(K39-J39)/J39)</f>
      </c>
    </row>
    <row r="40" spans="1:13" x14ac:dyDescent="0.25">
      <c r="A40" s="35"/>
      <c r="B40" s="5"/>
      <c r="C40" s="6"/>
      <c r="D40" s="12"/>
      <c r="E40" s="36"/>
      <c r="F40" s="15">
        <f>IF(OR($D40="",$E40="",$D40=0),"",ROUND($E40/$D40,2))</f>
      </c>
      <c r="G40" s="5"/>
      <c r="I40" s="7" t="str">
        <f>IF(Innstillinger!A57="","",Innstillinger!A57)</f>
        <v/>
      </c>
      <c r="J40" s="15" t="str">
        <f>IF(I40="","",Innstillinger!C57)</f>
        <v/>
      </c>
      <c r="K40" s="15">
        <f>IF(OR(I40="",COUNTIF($C$8:$C$107,I40)=0),"",ROUND(AVERAGEIF($C$8:$C$107,I40,$F$8:$F$107),2))</f>
      </c>
      <c r="L40" s="14" t="str">
        <f>IF(I40="","",COUNTIF($C$8:$C$107,I40))</f>
        <v/>
      </c>
      <c r="M40" s="40">
        <f>IF(OR(K40="",J40=""),"",(K40-J40)/J40)</f>
      </c>
    </row>
    <row r="41" spans="1:13" x14ac:dyDescent="0.25">
      <c r="A41" s="35"/>
      <c r="B41" s="5"/>
      <c r="C41" s="6"/>
      <c r="D41" s="12"/>
      <c r="E41" s="36"/>
      <c r="F41" s="15">
        <f>IF(OR($D41="",$E41="",$D41=0),"",ROUND($E41/$D41,2))</f>
      </c>
      <c r="G41" s="5"/>
      <c r="I41" s="7" t="str">
        <f>IF(Innstillinger!A58="","",Innstillinger!A58)</f>
        <v/>
      </c>
      <c r="J41" s="15" t="str">
        <f>IF(I41="","",Innstillinger!C58)</f>
        <v/>
      </c>
      <c r="K41" s="15">
        <f>IF(OR(I41="",COUNTIF($C$8:$C$107,I41)=0),"",ROUND(AVERAGEIF($C$8:$C$107,I41,$F$8:$F$107),2))</f>
      </c>
      <c r="L41" s="14" t="str">
        <f>IF(I41="","",COUNTIF($C$8:$C$107,I41))</f>
        <v/>
      </c>
      <c r="M41" s="40">
        <f>IF(OR(K41="",J41=""),"",(K41-J41)/J41)</f>
      </c>
    </row>
    <row r="42" spans="1:13" x14ac:dyDescent="0.25">
      <c r="A42" s="35"/>
      <c r="B42" s="5"/>
      <c r="C42" s="6"/>
      <c r="D42" s="12"/>
      <c r="E42" s="36"/>
      <c r="F42" s="15">
        <f>IF(OR($D42="",$E42="",$D42=0),"",ROUND($E42/$D42,2))</f>
      </c>
      <c r="G42" s="5"/>
      <c r="I42" s="7" t="str">
        <f>IF(Innstillinger!A59="","",Innstillinger!A59)</f>
        <v/>
      </c>
      <c r="J42" s="15" t="str">
        <f>IF(I42="","",Innstillinger!C59)</f>
        <v/>
      </c>
      <c r="K42" s="15">
        <f>IF(OR(I42="",COUNTIF($C$8:$C$107,I42)=0),"",ROUND(AVERAGEIF($C$8:$C$107,I42,$F$8:$F$107),2))</f>
      </c>
      <c r="L42" s="14" t="str">
        <f>IF(I42="","",COUNTIF($C$8:$C$107,I42))</f>
        <v/>
      </c>
      <c r="M42" s="40">
        <f>IF(OR(K42="",J42=""),"",(K42-J42)/J42)</f>
      </c>
    </row>
    <row r="43" spans="1:13" x14ac:dyDescent="0.25">
      <c r="A43" s="35"/>
      <c r="B43" s="5"/>
      <c r="C43" s="6"/>
      <c r="D43" s="12"/>
      <c r="E43" s="36"/>
      <c r="F43" s="15">
        <f>IF(OR($D43="",$E43="",$D43=0),"",ROUND($E43/$D43,2))</f>
      </c>
      <c r="G43" s="5"/>
      <c r="I43" s="7" t="str">
        <f>IF(Innstillinger!A60="","",Innstillinger!A60)</f>
        <v/>
      </c>
      <c r="J43" s="15" t="str">
        <f>IF(I43="","",Innstillinger!C60)</f>
        <v/>
      </c>
      <c r="K43" s="15">
        <f>IF(OR(I43="",COUNTIF($C$8:$C$107,I43)=0),"",ROUND(AVERAGEIF($C$8:$C$107,I43,$F$8:$F$107),2))</f>
      </c>
      <c r="L43" s="14" t="str">
        <f>IF(I43="","",COUNTIF($C$8:$C$107,I43))</f>
        <v/>
      </c>
      <c r="M43" s="40">
        <f>IF(OR(K43="",J43=""),"",(K43-J43)/J43)</f>
      </c>
    </row>
    <row r="44" spans="1:7" x14ac:dyDescent="0.25">
      <c r="A44" s="35"/>
      <c r="B44" s="5"/>
      <c r="C44" s="6"/>
      <c r="D44" s="12"/>
      <c r="E44" s="36"/>
      <c r="F44" s="15">
        <f>IF(OR($D44="",$E44="",$D44=0),"",ROUND($E44/$D44,2))</f>
      </c>
      <c r="G44" s="5"/>
    </row>
    <row r="45" spans="1:13" x14ac:dyDescent="0.25">
      <c r="A45" s="35"/>
      <c r="B45" s="5"/>
      <c r="C45" s="6"/>
      <c r="D45" s="12"/>
      <c r="E45" s="36"/>
      <c r="F45" s="15">
        <f>IF(OR($D45="",$E45="",$D45=0),"",ROUND($E45/$D45,2))</f>
      </c>
      <c r="G45" s="5"/>
      <c r="I45" s="28" t="s">
        <v>164</v>
      </c>
      <c r="J45" s="28"/>
      <c r="K45" s="28"/>
      <c r="L45" s="28"/>
      <c r="M45" s="28"/>
    </row>
    <row r="46" spans="1:13" x14ac:dyDescent="0.25">
      <c r="A46" s="35"/>
      <c r="B46" s="5"/>
      <c r="C46" s="6"/>
      <c r="D46" s="12"/>
      <c r="E46" s="36"/>
      <c r="F46" s="15">
        <f>IF(OR($D46="",$E46="",$D46=0),"",ROUND($E46/$D46,2))</f>
      </c>
      <c r="G46" s="5"/>
      <c r="I46" s="28"/>
      <c r="J46" s="28"/>
      <c r="K46" s="28"/>
      <c r="L46" s="28"/>
      <c r="M46" s="28"/>
    </row>
    <row r="47" spans="1:13" x14ac:dyDescent="0.25">
      <c r="A47" s="35"/>
      <c r="B47" s="5"/>
      <c r="C47" s="6"/>
      <c r="D47" s="12"/>
      <c r="E47" s="36"/>
      <c r="F47" s="15">
        <f>IF(OR($D47="",$E47="",$D47=0),"",ROUND($E47/$D47,2))</f>
      </c>
      <c r="G47" s="5"/>
      <c r="I47" s="28"/>
      <c r="J47" s="28"/>
      <c r="K47" s="28"/>
      <c r="L47" s="28"/>
      <c r="M47" s="28"/>
    </row>
    <row r="48" spans="1:7" x14ac:dyDescent="0.25">
      <c r="A48" s="35"/>
      <c r="B48" s="5"/>
      <c r="C48" s="6"/>
      <c r="D48" s="12"/>
      <c r="E48" s="36"/>
      <c r="F48" s="15">
        <f>IF(OR($D48="",$E48="",$D48=0),"",ROUND($E48/$D48,2))</f>
      </c>
      <c r="G48" s="5"/>
    </row>
    <row r="49" spans="1:7" x14ac:dyDescent="0.25">
      <c r="A49" s="35"/>
      <c r="B49" s="5"/>
      <c r="C49" s="6"/>
      <c r="D49" s="12"/>
      <c r="E49" s="36"/>
      <c r="F49" s="15">
        <f>IF(OR($D49="",$E49="",$D49=0),"",ROUND($E49/$D49,2))</f>
      </c>
      <c r="G49" s="5"/>
    </row>
    <row r="50" spans="1:7" x14ac:dyDescent="0.25">
      <c r="A50" s="35"/>
      <c r="B50" s="5"/>
      <c r="C50" s="6"/>
      <c r="D50" s="12"/>
      <c r="E50" s="36"/>
      <c r="F50" s="15">
        <f>IF(OR($D50="",$E50="",$D50=0),"",ROUND($E50/$D50,2))</f>
      </c>
      <c r="G50" s="5"/>
    </row>
    <row r="51" spans="1:7" x14ac:dyDescent="0.25">
      <c r="A51" s="35"/>
      <c r="B51" s="5"/>
      <c r="C51" s="6"/>
      <c r="D51" s="12"/>
      <c r="E51" s="36"/>
      <c r="F51" s="15">
        <f>IF(OR($D51="",$E51="",$D51=0),"",ROUND($E51/$D51,2))</f>
      </c>
      <c r="G51" s="5"/>
    </row>
    <row r="52" spans="1:7" x14ac:dyDescent="0.25">
      <c r="A52" s="35"/>
      <c r="B52" s="5"/>
      <c r="C52" s="6"/>
      <c r="D52" s="12"/>
      <c r="E52" s="36"/>
      <c r="F52" s="15">
        <f>IF(OR($D52="",$E52="",$D52=0),"",ROUND($E52/$D52,2))</f>
      </c>
      <c r="G52" s="5"/>
    </row>
    <row r="53" spans="1:7" x14ac:dyDescent="0.25">
      <c r="A53" s="35"/>
      <c r="B53" s="5"/>
      <c r="C53" s="6"/>
      <c r="D53" s="12"/>
      <c r="E53" s="36"/>
      <c r="F53" s="15">
        <f>IF(OR($D53="",$E53="",$D53=0),"",ROUND($E53/$D53,2))</f>
      </c>
      <c r="G53" s="5"/>
    </row>
    <row r="54" spans="1:7" x14ac:dyDescent="0.25">
      <c r="A54" s="35"/>
      <c r="B54" s="5"/>
      <c r="C54" s="6"/>
      <c r="D54" s="12"/>
      <c r="E54" s="36"/>
      <c r="F54" s="15">
        <f>IF(OR($D54="",$E54="",$D54=0),"",ROUND($E54/$D54,2))</f>
      </c>
      <c r="G54" s="5"/>
    </row>
    <row r="55" spans="1:7" x14ac:dyDescent="0.25">
      <c r="A55" s="35"/>
      <c r="B55" s="5"/>
      <c r="C55" s="6"/>
      <c r="D55" s="12"/>
      <c r="E55" s="36"/>
      <c r="F55" s="15">
        <f>IF(OR($D55="",$E55="",$D55=0),"",ROUND($E55/$D55,2))</f>
      </c>
      <c r="G55" s="5"/>
    </row>
    <row r="56" spans="1:7" x14ac:dyDescent="0.25">
      <c r="A56" s="35"/>
      <c r="B56" s="5"/>
      <c r="C56" s="6"/>
      <c r="D56" s="12"/>
      <c r="E56" s="36"/>
      <c r="F56" s="15">
        <f>IF(OR($D56="",$E56="",$D56=0),"",ROUND($E56/$D56,2))</f>
      </c>
      <c r="G56" s="5"/>
    </row>
    <row r="57" spans="1:7" x14ac:dyDescent="0.25">
      <c r="A57" s="35"/>
      <c r="B57" s="5"/>
      <c r="C57" s="6"/>
      <c r="D57" s="12"/>
      <c r="E57" s="36"/>
      <c r="F57" s="15">
        <f>IF(OR($D57="",$E57="",$D57=0),"",ROUND($E57/$D57,2))</f>
      </c>
      <c r="G57" s="5"/>
    </row>
    <row r="58" spans="1:7" x14ac:dyDescent="0.25">
      <c r="A58" s="35"/>
      <c r="B58" s="5"/>
      <c r="C58" s="6"/>
      <c r="D58" s="12"/>
      <c r="E58" s="36"/>
      <c r="F58" s="15">
        <f>IF(OR($D58="",$E58="",$D58=0),"",ROUND($E58/$D58,2))</f>
      </c>
      <c r="G58" s="5"/>
    </row>
    <row r="59" spans="1:7" x14ac:dyDescent="0.25">
      <c r="A59" s="35"/>
      <c r="B59" s="5"/>
      <c r="C59" s="6"/>
      <c r="D59" s="12"/>
      <c r="E59" s="36"/>
      <c r="F59" s="15">
        <f>IF(OR($D59="",$E59="",$D59=0),"",ROUND($E59/$D59,2))</f>
      </c>
      <c r="G59" s="5"/>
    </row>
    <row r="60" spans="1:7" x14ac:dyDescent="0.25">
      <c r="A60" s="35"/>
      <c r="B60" s="5"/>
      <c r="C60" s="6"/>
      <c r="D60" s="12"/>
      <c r="E60" s="36"/>
      <c r="F60" s="15">
        <f>IF(OR($D60="",$E60="",$D60=0),"",ROUND($E60/$D60,2))</f>
      </c>
      <c r="G60" s="5"/>
    </row>
    <row r="61" spans="1:7" x14ac:dyDescent="0.25">
      <c r="A61" s="35"/>
      <c r="B61" s="5"/>
      <c r="C61" s="6"/>
      <c r="D61" s="12"/>
      <c r="E61" s="36"/>
      <c r="F61" s="15">
        <f>IF(OR($D61="",$E61="",$D61=0),"",ROUND($E61/$D61,2))</f>
      </c>
      <c r="G61" s="5"/>
    </row>
    <row r="62" spans="1:7" x14ac:dyDescent="0.25">
      <c r="A62" s="35"/>
      <c r="B62" s="5"/>
      <c r="C62" s="6"/>
      <c r="D62" s="12"/>
      <c r="E62" s="36"/>
      <c r="F62" s="15">
        <f>IF(OR($D62="",$E62="",$D62=0),"",ROUND($E62/$D62,2))</f>
      </c>
      <c r="G62" s="5"/>
    </row>
    <row r="63" spans="1:7" x14ac:dyDescent="0.25">
      <c r="A63" s="35"/>
      <c r="B63" s="5"/>
      <c r="C63" s="6"/>
      <c r="D63" s="12"/>
      <c r="E63" s="36"/>
      <c r="F63" s="15">
        <f>IF(OR($D63="",$E63="",$D63=0),"",ROUND($E63/$D63,2))</f>
      </c>
      <c r="G63" s="5"/>
    </row>
    <row r="64" spans="1:7" x14ac:dyDescent="0.25">
      <c r="A64" s="35"/>
      <c r="B64" s="5"/>
      <c r="C64" s="6"/>
      <c r="D64" s="12"/>
      <c r="E64" s="36"/>
      <c r="F64" s="15">
        <f>IF(OR($D64="",$E64="",$D64=0),"",ROUND($E64/$D64,2))</f>
      </c>
      <c r="G64" s="5"/>
    </row>
    <row r="65" spans="1:7" x14ac:dyDescent="0.25">
      <c r="A65" s="35"/>
      <c r="B65" s="5"/>
      <c r="C65" s="6"/>
      <c r="D65" s="12"/>
      <c r="E65" s="36"/>
      <c r="F65" s="15">
        <f>IF(OR($D65="",$E65="",$D65=0),"",ROUND($E65/$D65,2))</f>
      </c>
      <c r="G65" s="5"/>
    </row>
    <row r="66" spans="1:7" x14ac:dyDescent="0.25">
      <c r="A66" s="35"/>
      <c r="B66" s="5"/>
      <c r="C66" s="6"/>
      <c r="D66" s="12"/>
      <c r="E66" s="36"/>
      <c r="F66" s="15">
        <f>IF(OR($D66="",$E66="",$D66=0),"",ROUND($E66/$D66,2))</f>
      </c>
      <c r="G66" s="5"/>
    </row>
    <row r="67" spans="1:7" x14ac:dyDescent="0.25">
      <c r="A67" s="35"/>
      <c r="B67" s="5"/>
      <c r="C67" s="6"/>
      <c r="D67" s="12"/>
      <c r="E67" s="36"/>
      <c r="F67" s="15">
        <f>IF(OR($D67="",$E67="",$D67=0),"",ROUND($E67/$D67,2))</f>
      </c>
      <c r="G67" s="5"/>
    </row>
    <row r="68" spans="1:7" x14ac:dyDescent="0.25">
      <c r="A68" s="35"/>
      <c r="B68" s="5"/>
      <c r="C68" s="6"/>
      <c r="D68" s="12"/>
      <c r="E68" s="36"/>
      <c r="F68" s="15">
        <f>IF(OR($D68="",$E68="",$D68=0),"",ROUND($E68/$D68,2))</f>
      </c>
      <c r="G68" s="5"/>
    </row>
    <row r="69" spans="1:7" x14ac:dyDescent="0.25">
      <c r="A69" s="35"/>
      <c r="B69" s="5"/>
      <c r="C69" s="6"/>
      <c r="D69" s="12"/>
      <c r="E69" s="36"/>
      <c r="F69" s="15">
        <f>IF(OR($D69="",$E69="",$D69=0),"",ROUND($E69/$D69,2))</f>
      </c>
      <c r="G69" s="5"/>
    </row>
    <row r="70" spans="1:7" x14ac:dyDescent="0.25">
      <c r="A70" s="35"/>
      <c r="B70" s="5"/>
      <c r="C70" s="6"/>
      <c r="D70" s="12"/>
      <c r="E70" s="36"/>
      <c r="F70" s="15">
        <f>IF(OR($D70="",$E70="",$D70=0),"",ROUND($E70/$D70,2))</f>
      </c>
      <c r="G70" s="5"/>
    </row>
    <row r="71" spans="1:7" x14ac:dyDescent="0.25">
      <c r="A71" s="35"/>
      <c r="B71" s="5"/>
      <c r="C71" s="6"/>
      <c r="D71" s="12"/>
      <c r="E71" s="36"/>
      <c r="F71" s="15">
        <f>IF(OR($D71="",$E71="",$D71=0),"",ROUND($E71/$D71,2))</f>
      </c>
      <c r="G71" s="5"/>
    </row>
    <row r="72" spans="1:7" x14ac:dyDescent="0.25">
      <c r="A72" s="35"/>
      <c r="B72" s="5"/>
      <c r="C72" s="6"/>
      <c r="D72" s="12"/>
      <c r="E72" s="36"/>
      <c r="F72" s="15">
        <f>IF(OR($D72="",$E72="",$D72=0),"",ROUND($E72/$D72,2))</f>
      </c>
      <c r="G72" s="5"/>
    </row>
    <row r="73" spans="1:7" x14ac:dyDescent="0.25">
      <c r="A73" s="35"/>
      <c r="B73" s="5"/>
      <c r="C73" s="6"/>
      <c r="D73" s="12"/>
      <c r="E73" s="36"/>
      <c r="F73" s="15">
        <f>IF(OR($D73="",$E73="",$D73=0),"",ROUND($E73/$D73,2))</f>
      </c>
      <c r="G73" s="5"/>
    </row>
    <row r="74" spans="1:7" x14ac:dyDescent="0.25">
      <c r="A74" s="35"/>
      <c r="B74" s="5"/>
      <c r="C74" s="6"/>
      <c r="D74" s="12"/>
      <c r="E74" s="36"/>
      <c r="F74" s="15">
        <f>IF(OR($D74="",$E74="",$D74=0),"",ROUND($E74/$D74,2))</f>
      </c>
      <c r="G74" s="5"/>
    </row>
    <row r="75" spans="1:7" x14ac:dyDescent="0.25">
      <c r="A75" s="35"/>
      <c r="B75" s="5"/>
      <c r="C75" s="6"/>
      <c r="D75" s="12"/>
      <c r="E75" s="36"/>
      <c r="F75" s="15">
        <f>IF(OR($D75="",$E75="",$D75=0),"",ROUND($E75/$D75,2))</f>
      </c>
      <c r="G75" s="5"/>
    </row>
    <row r="76" spans="1:7" x14ac:dyDescent="0.25">
      <c r="A76" s="35"/>
      <c r="B76" s="5"/>
      <c r="C76" s="6"/>
      <c r="D76" s="12"/>
      <c r="E76" s="36"/>
      <c r="F76" s="15">
        <f>IF(OR($D76="",$E76="",$D76=0),"",ROUND($E76/$D76,2))</f>
      </c>
      <c r="G76" s="5"/>
    </row>
    <row r="77" spans="1:7" x14ac:dyDescent="0.25">
      <c r="A77" s="35"/>
      <c r="B77" s="5"/>
      <c r="C77" s="6"/>
      <c r="D77" s="12"/>
      <c r="E77" s="36"/>
      <c r="F77" s="15">
        <f>IF(OR($D77="",$E77="",$D77=0),"",ROUND($E77/$D77,2))</f>
      </c>
      <c r="G77" s="5"/>
    </row>
    <row r="78" spans="1:7" x14ac:dyDescent="0.25">
      <c r="A78" s="35"/>
      <c r="B78" s="5"/>
      <c r="C78" s="6"/>
      <c r="D78" s="12"/>
      <c r="E78" s="36"/>
      <c r="F78" s="15">
        <f>IF(OR($D78="",$E78="",$D78=0),"",ROUND($E78/$D78,2))</f>
      </c>
      <c r="G78" s="5"/>
    </row>
    <row r="79" spans="1:7" x14ac:dyDescent="0.25">
      <c r="A79" s="35"/>
      <c r="B79" s="5"/>
      <c r="C79" s="6"/>
      <c r="D79" s="12"/>
      <c r="E79" s="36"/>
      <c r="F79" s="15">
        <f>IF(OR($D79="",$E79="",$D79=0),"",ROUND($E79/$D79,2))</f>
      </c>
      <c r="G79" s="5"/>
    </row>
    <row r="80" spans="1:7" x14ac:dyDescent="0.25">
      <c r="A80" s="35"/>
      <c r="B80" s="5"/>
      <c r="C80" s="6"/>
      <c r="D80" s="12"/>
      <c r="E80" s="36"/>
      <c r="F80" s="15">
        <f>IF(OR($D80="",$E80="",$D80=0),"",ROUND($E80/$D80,2))</f>
      </c>
      <c r="G80" s="5"/>
    </row>
    <row r="81" spans="1:7" x14ac:dyDescent="0.25">
      <c r="A81" s="35"/>
      <c r="B81" s="5"/>
      <c r="C81" s="6"/>
      <c r="D81" s="12"/>
      <c r="E81" s="36"/>
      <c r="F81" s="15">
        <f>IF(OR($D81="",$E81="",$D81=0),"",ROUND($E81/$D81,2))</f>
      </c>
      <c r="G81" s="5"/>
    </row>
    <row r="82" spans="1:7" x14ac:dyDescent="0.25">
      <c r="A82" s="35"/>
      <c r="B82" s="5"/>
      <c r="C82" s="6"/>
      <c r="D82" s="12"/>
      <c r="E82" s="36"/>
      <c r="F82" s="15">
        <f>IF(OR($D82="",$E82="",$D82=0),"",ROUND($E82/$D82,2))</f>
      </c>
      <c r="G82" s="5"/>
    </row>
    <row r="83" spans="1:7" x14ac:dyDescent="0.25">
      <c r="A83" s="35"/>
      <c r="B83" s="5"/>
      <c r="C83" s="6"/>
      <c r="D83" s="12"/>
      <c r="E83" s="36"/>
      <c r="F83" s="15">
        <f>IF(OR($D83="",$E83="",$D83=0),"",ROUND($E83/$D83,2))</f>
      </c>
      <c r="G83" s="5"/>
    </row>
    <row r="84" spans="1:7" x14ac:dyDescent="0.25">
      <c r="A84" s="35"/>
      <c r="B84" s="5"/>
      <c r="C84" s="6"/>
      <c r="D84" s="12"/>
      <c r="E84" s="36"/>
      <c r="F84" s="15">
        <f>IF(OR($D84="",$E84="",$D84=0),"",ROUND($E84/$D84,2))</f>
      </c>
      <c r="G84" s="5"/>
    </row>
    <row r="85" spans="1:7" x14ac:dyDescent="0.25">
      <c r="A85" s="35"/>
      <c r="B85" s="5"/>
      <c r="C85" s="6"/>
      <c r="D85" s="12"/>
      <c r="E85" s="36"/>
      <c r="F85" s="15">
        <f>IF(OR($D85="",$E85="",$D85=0),"",ROUND($E85/$D85,2))</f>
      </c>
      <c r="G85" s="5"/>
    </row>
    <row r="86" spans="1:7" x14ac:dyDescent="0.25">
      <c r="A86" s="35"/>
      <c r="B86" s="5"/>
      <c r="C86" s="6"/>
      <c r="D86" s="12"/>
      <c r="E86" s="36"/>
      <c r="F86" s="15">
        <f>IF(OR($D86="",$E86="",$D86=0),"",ROUND($E86/$D86,2))</f>
      </c>
      <c r="G86" s="5"/>
    </row>
    <row r="87" spans="1:7" x14ac:dyDescent="0.25">
      <c r="A87" s="35"/>
      <c r="B87" s="5"/>
      <c r="C87" s="6"/>
      <c r="D87" s="12"/>
      <c r="E87" s="36"/>
      <c r="F87" s="15">
        <f>IF(OR($D87="",$E87="",$D87=0),"",ROUND($E87/$D87,2))</f>
      </c>
      <c r="G87" s="5"/>
    </row>
    <row r="88" spans="1:7" x14ac:dyDescent="0.25">
      <c r="A88" s="35"/>
      <c r="B88" s="5"/>
      <c r="C88" s="6"/>
      <c r="D88" s="12"/>
      <c r="E88" s="36"/>
      <c r="F88" s="15">
        <f>IF(OR($D88="",$E88="",$D88=0),"",ROUND($E88/$D88,2))</f>
      </c>
      <c r="G88" s="5"/>
    </row>
    <row r="89" spans="1:7" x14ac:dyDescent="0.25">
      <c r="A89" s="35"/>
      <c r="B89" s="5"/>
      <c r="C89" s="6"/>
      <c r="D89" s="12"/>
      <c r="E89" s="36"/>
      <c r="F89" s="15">
        <f>IF(OR($D89="",$E89="",$D89=0),"",ROUND($E89/$D89,2))</f>
      </c>
      <c r="G89" s="5"/>
    </row>
    <row r="90" spans="1:7" x14ac:dyDescent="0.25">
      <c r="A90" s="35"/>
      <c r="B90" s="5"/>
      <c r="C90" s="6"/>
      <c r="D90" s="12"/>
      <c r="E90" s="36"/>
      <c r="F90" s="15">
        <f>IF(OR($D90="",$E90="",$D90=0),"",ROUND($E90/$D90,2))</f>
      </c>
      <c r="G90" s="5"/>
    </row>
    <row r="91" spans="1:7" x14ac:dyDescent="0.25">
      <c r="A91" s="35"/>
      <c r="B91" s="5"/>
      <c r="C91" s="6"/>
      <c r="D91" s="12"/>
      <c r="E91" s="36"/>
      <c r="F91" s="15">
        <f>IF(OR($D91="",$E91="",$D91=0),"",ROUND($E91/$D91,2))</f>
      </c>
      <c r="G91" s="5"/>
    </row>
    <row r="92" spans="1:7" x14ac:dyDescent="0.25">
      <c r="A92" s="35"/>
      <c r="B92" s="5"/>
      <c r="C92" s="6"/>
      <c r="D92" s="12"/>
      <c r="E92" s="36"/>
      <c r="F92" s="15">
        <f>IF(OR($D92="",$E92="",$D92=0),"",ROUND($E92/$D92,2))</f>
      </c>
      <c r="G92" s="5"/>
    </row>
    <row r="93" spans="1:7" x14ac:dyDescent="0.25">
      <c r="A93" s="35"/>
      <c r="B93" s="5"/>
      <c r="C93" s="6"/>
      <c r="D93" s="12"/>
      <c r="E93" s="36"/>
      <c r="F93" s="15">
        <f>IF(OR($D93="",$E93="",$D93=0),"",ROUND($E93/$D93,2))</f>
      </c>
      <c r="G93" s="5"/>
    </row>
    <row r="94" spans="1:7" x14ac:dyDescent="0.25">
      <c r="A94" s="35"/>
      <c r="B94" s="5"/>
      <c r="C94" s="6"/>
      <c r="D94" s="12"/>
      <c r="E94" s="36"/>
      <c r="F94" s="15">
        <f>IF(OR($D94="",$E94="",$D94=0),"",ROUND($E94/$D94,2))</f>
      </c>
      <c r="G94" s="5"/>
    </row>
    <row r="95" spans="1:7" x14ac:dyDescent="0.25">
      <c r="A95" s="35"/>
      <c r="B95" s="5"/>
      <c r="C95" s="6"/>
      <c r="D95" s="12"/>
      <c r="E95" s="36"/>
      <c r="F95" s="15">
        <f>IF(OR($D95="",$E95="",$D95=0),"",ROUND($E95/$D95,2))</f>
      </c>
      <c r="G95" s="5"/>
    </row>
    <row r="96" spans="1:7" x14ac:dyDescent="0.25">
      <c r="A96" s="35"/>
      <c r="B96" s="5"/>
      <c r="C96" s="6"/>
      <c r="D96" s="12"/>
      <c r="E96" s="36"/>
      <c r="F96" s="15">
        <f>IF(OR($D96="",$E96="",$D96=0),"",ROUND($E96/$D96,2))</f>
      </c>
      <c r="G96" s="5"/>
    </row>
    <row r="97" spans="1:7" x14ac:dyDescent="0.25">
      <c r="A97" s="35"/>
      <c r="B97" s="5"/>
      <c r="C97" s="6"/>
      <c r="D97" s="12"/>
      <c r="E97" s="36"/>
      <c r="F97" s="15">
        <f>IF(OR($D97="",$E97="",$D97=0),"",ROUND($E97/$D97,2))</f>
      </c>
      <c r="G97" s="5"/>
    </row>
    <row r="98" spans="1:7" x14ac:dyDescent="0.25">
      <c r="A98" s="35"/>
      <c r="B98" s="5"/>
      <c r="C98" s="6"/>
      <c r="D98" s="12"/>
      <c r="E98" s="36"/>
      <c r="F98" s="15">
        <f>IF(OR($D98="",$E98="",$D98=0),"",ROUND($E98/$D98,2))</f>
      </c>
      <c r="G98" s="5"/>
    </row>
    <row r="99" spans="1:7" x14ac:dyDescent="0.25">
      <c r="A99" s="35"/>
      <c r="B99" s="5"/>
      <c r="C99" s="6"/>
      <c r="D99" s="12"/>
      <c r="E99" s="36"/>
      <c r="F99" s="15">
        <f>IF(OR($D99="",$E99="",$D99=0),"",ROUND($E99/$D99,2))</f>
      </c>
      <c r="G99" s="5"/>
    </row>
    <row r="100" spans="1:7" x14ac:dyDescent="0.25">
      <c r="A100" s="35"/>
      <c r="B100" s="5"/>
      <c r="C100" s="6"/>
      <c r="D100" s="12"/>
      <c r="E100" s="36"/>
      <c r="F100" s="15">
        <f>IF(OR($D100="",$E100="",$D100=0),"",ROUND($E100/$D100,2))</f>
      </c>
      <c r="G100" s="5"/>
    </row>
    <row r="101" spans="1:7" x14ac:dyDescent="0.25">
      <c r="A101" s="35"/>
      <c r="B101" s="5"/>
      <c r="C101" s="6"/>
      <c r="D101" s="12"/>
      <c r="E101" s="36"/>
      <c r="F101" s="15">
        <f>IF(OR($D101="",$E101="",$D101=0),"",ROUND($E101/$D101,2))</f>
      </c>
      <c r="G101" s="5"/>
    </row>
    <row r="102" spans="1:7" x14ac:dyDescent="0.25">
      <c r="A102" s="35"/>
      <c r="B102" s="5"/>
      <c r="C102" s="6"/>
      <c r="D102" s="12"/>
      <c r="E102" s="36"/>
      <c r="F102" s="15">
        <f>IF(OR($D102="",$E102="",$D102=0),"",ROUND($E102/$D102,2))</f>
      </c>
      <c r="G102" s="5"/>
    </row>
    <row r="103" spans="1:7" x14ac:dyDescent="0.25">
      <c r="A103" s="35"/>
      <c r="B103" s="5"/>
      <c r="C103" s="6"/>
      <c r="D103" s="12"/>
      <c r="E103" s="36"/>
      <c r="F103" s="15">
        <f>IF(OR($D103="",$E103="",$D103=0),"",ROUND($E103/$D103,2))</f>
      </c>
      <c r="G103" s="5"/>
    </row>
    <row r="104" spans="1:7" x14ac:dyDescent="0.25">
      <c r="A104" s="35"/>
      <c r="B104" s="5"/>
      <c r="C104" s="6"/>
      <c r="D104" s="12"/>
      <c r="E104" s="36"/>
      <c r="F104" s="15">
        <f>IF(OR($D104="",$E104="",$D104=0),"",ROUND($E104/$D104,2))</f>
      </c>
      <c r="G104" s="5"/>
    </row>
    <row r="105" spans="1:7" x14ac:dyDescent="0.25">
      <c r="A105" s="35"/>
      <c r="B105" s="5"/>
      <c r="C105" s="6"/>
      <c r="D105" s="12"/>
      <c r="E105" s="36"/>
      <c r="F105" s="15">
        <f>IF(OR($D105="",$E105="",$D105=0),"",ROUND($E105/$D105,2))</f>
      </c>
      <c r="G105" s="5"/>
    </row>
    <row r="106" spans="1:7" x14ac:dyDescent="0.25">
      <c r="A106" s="35"/>
      <c r="B106" s="5"/>
      <c r="C106" s="6"/>
      <c r="D106" s="12"/>
      <c r="E106" s="36"/>
      <c r="F106" s="15">
        <f>IF(OR($D106="",$E106="",$D106=0),"",ROUND($E106/$D106,2))</f>
      </c>
      <c r="G106" s="5"/>
    </row>
    <row r="107" spans="1:7" x14ac:dyDescent="0.25">
      <c r="A107" s="35"/>
      <c r="B107" s="5"/>
      <c r="C107" s="6"/>
      <c r="D107" s="12"/>
      <c r="E107" s="36"/>
      <c r="F107" s="15">
        <f>IF(OR($D107="",$E107="",$D107=0),"",ROUND($E107/$D107,2))</f>
      </c>
      <c r="G107" s="5"/>
    </row>
  </sheetData>
  <autoFilter ref="A7:G107"/>
  <mergeCells count="1">
    <mergeCell ref="I45:M47"/>
  </mergeCells>
  <conditionalFormatting sqref="M8:M43">
    <cfRule type="expression" dxfId="5" priority="1">
      <formula>AND(M8&lt;&gt;"",M8&gt;0.1)</formula>
    </cfRule>
    <cfRule type="expression" dxfId="6" priority="2">
      <formula>AND(M8&lt;&gt;"",M8&lt;-0.1)</formula>
    </cfRule>
  </conditionalFormatting>
  <dataValidations count="2">
    <dataValidation type="list" allowBlank="1" sqref="C8:C107">
      <formula1>=RomtypeListe</formula1>
    </dataValidation>
    <dataValidation type="decimal" operator="greaterThan" allowBlank="1" sqref="D8:E107">
      <formula1>0</formula1>
    </dataValidation>
  </dataValidations>
  <pageMargins left="0.4" right="0.4" top="0.5" bottom="0.5" header="0.2" footer="0.2"/>
  <pageSetup paperSize="9" orientation="landscape" fitToWidth="1" fitToHeight="0"/>
  <headerFooter>
    <oddFooter>&amp;LErfaringstall&amp;CCleanFlow · www.cleanflow.no&amp;RSide &amp;P av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3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34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ht="22" customHeight="1" spans="2:2" x14ac:dyDescent="0.25">
      <c r="B6" s="3" t="s">
        <v>2</v>
      </c>
    </row>
    <row r="7" spans="2:2" x14ac:dyDescent="0.25">
      <c r="B7" s="4" t="s">
        <v>3</v>
      </c>
    </row>
    <row r="8" spans="2:2" x14ac:dyDescent="0.25">
      <c r="B8" s="4" t="s">
        <v>4</v>
      </c>
    </row>
    <row r="9" spans="2:2" x14ac:dyDescent="0.25">
      <c r="B9" s="4" t="s">
        <v>5</v>
      </c>
    </row>
    <row r="10" spans="2:2" x14ac:dyDescent="0.25">
      <c r="B10" s="4" t="s">
        <v>6</v>
      </c>
    </row>
    <row r="11" spans="2:2" x14ac:dyDescent="0.25">
      <c r="B11" s="4" t="s">
        <v>7</v>
      </c>
    </row>
    <row r="12" spans="2:2" x14ac:dyDescent="0.25">
      <c r="B12" s="4" t="s">
        <v>8</v>
      </c>
    </row>
    <row r="13" spans="2:2" x14ac:dyDescent="0.25">
      <c r="B13" s="4" t="s">
        <v>9</v>
      </c>
    </row>
    <row r="14" spans="2:2" x14ac:dyDescent="0.25">
      <c r="B14" s="4" t="s">
        <v>10</v>
      </c>
    </row>
    <row r="15" spans="2:2" x14ac:dyDescent="0.25">
      <c r="B15" s="4" t="s">
        <v>11</v>
      </c>
    </row>
    <row r="16" spans="2:2" x14ac:dyDescent="0.25">
      <c r="B16" s="4" t="s">
        <v>12</v>
      </c>
    </row>
    <row r="17" ht="8" customHeight="1" spans="2:2" x14ac:dyDescent="0.25"/>
    <row r="18" ht="22" customHeight="1" spans="2:2" x14ac:dyDescent="0.25">
      <c r="B18" s="3" t="s">
        <v>13</v>
      </c>
    </row>
    <row r="19" spans="1:2" x14ac:dyDescent="0.25">
      <c r="A19" s="5"/>
      <c r="B19" t="s">
        <v>14</v>
      </c>
    </row>
    <row r="20" spans="1:2" x14ac:dyDescent="0.25">
      <c r="A20" s="6"/>
      <c r="B20" t="s">
        <v>15</v>
      </c>
    </row>
    <row r="21" spans="1:2" x14ac:dyDescent="0.25">
      <c r="A21" s="7"/>
      <c r="B21" t="s">
        <v>16</v>
      </c>
    </row>
    <row r="22" ht="8" customHeight="1" spans="2:2" x14ac:dyDescent="0.25"/>
    <row r="23" ht="22" customHeight="1" spans="2:2" x14ac:dyDescent="0.25">
      <c r="B23" s="3" t="s">
        <v>17</v>
      </c>
    </row>
    <row r="24" spans="2:2" x14ac:dyDescent="0.25">
      <c r="B24" s="4" t="s">
        <v>18</v>
      </c>
    </row>
    <row r="25" spans="2:2" x14ac:dyDescent="0.25">
      <c r="B25" s="4" t="s">
        <v>19</v>
      </c>
    </row>
    <row r="26" ht="8" customHeight="1" spans="2:2" x14ac:dyDescent="0.25"/>
    <row r="27" ht="22" customHeight="1" spans="2:2" x14ac:dyDescent="0.25">
      <c r="B27" s="3" t="s">
        <v>20</v>
      </c>
    </row>
    <row r="28" spans="2:2" x14ac:dyDescent="0.25">
      <c r="B28" s="4" t="s">
        <v>21</v>
      </c>
    </row>
    <row r="29" spans="2:2" x14ac:dyDescent="0.25">
      <c r="B29" s="4" t="s">
        <v>22</v>
      </c>
    </row>
    <row r="31" spans="2:2" x14ac:dyDescent="0.25">
      <c r="B31" s="8" t="s">
        <v>23</v>
      </c>
    </row>
  </sheetData>
  <hyperlinks>
    <hyperlink ref="B31" r:id="rId1"/>
  </hyperlinks>
  <pageMargins left="0.4" right="0.4" top="0.5" bottom="0.5" header="0.2" footer="0.2"/>
  <pageSetup paperSize="9" orientation="landscape" fitToWidth="1" fitToHeight="0"/>
  <headerFooter>
    <oddFooter>&amp;LStart&amp;CCleanFlow · www.cleanflow.no&amp;RSide &amp;P av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</vt:lpstr>
      <vt:lpstr>Renholdsplan</vt:lpstr>
      <vt:lpstr>Årshjul</vt:lpstr>
      <vt:lpstr>Kalkyle</vt:lpstr>
      <vt:lpstr>Kontroll</vt:lpstr>
      <vt:lpstr>Erfaringstall</vt:lpstr>
      <vt:lpstr>Innstillinger</vt:lpstr>
      <vt:lpstr>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CleanFlow AS</dc:creator>
  <dc:title/>
  <dc:subject/>
  <dc:description/>
  <cp:keywords/>
  <cp:category/>
  <cp:lastModifiedBy>Unknown</cp:lastModifiedBy>
  <dcterms:created xsi:type="dcterms:W3CDTF">2026-09-11T16:16:48Z</dcterms:created>
  <dcterms:modified xsi:type="dcterms:W3CDTF">2026-09-11T16:16:48Z</dcterms:modified>
</cp:coreProperties>
</file>